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432" firstSheet="6" activeTab="6"/>
  </bookViews>
  <sheets>
    <sheet name="mau10(kem theo 1)" sheetId="1" r:id="rId1"/>
    <sheet name="mau 11(kem theo 2)" sheetId="2" r:id="rId2"/>
    <sheet name="mau 12(kem theo 3)" sheetId="3" r:id="rId3"/>
    <sheet name="mau 13(kem theo 4)" sheetId="4" r:id="rId4"/>
    <sheet name="mau 14(kem theo 5)" sheetId="5" r:id="rId5"/>
    <sheet name="mau 15(kem theo 6)" sheetId="6" r:id="rId6"/>
    <sheet name="Quyet toan 06(kem theo 7)" sheetId="7" r:id="rId7"/>
  </sheets>
  <definedNames>
    <definedName name="_xlnm.Print_Titles" localSheetId="6">'Quyet toan 06(kem theo 7)'!$5:$8</definedName>
  </definedNames>
  <calcPr fullCalcOnLoad="1"/>
</workbook>
</file>

<file path=xl/sharedStrings.xml><?xml version="1.0" encoding="utf-8"?>
<sst xmlns="http://schemas.openxmlformats.org/spreadsheetml/2006/main" count="557" uniqueCount="405">
  <si>
    <t>STT</t>
  </si>
  <si>
    <t>Chæ tieâu</t>
  </si>
  <si>
    <t>Quyeát toaùn</t>
  </si>
  <si>
    <t>I</t>
  </si>
  <si>
    <t>Toång soá thu ngaân saùch nhaø nöôùc treân ñòa baøn</t>
  </si>
  <si>
    <t>Thu noäi ñòa (khoâng keå thu töø daàu thoâ)</t>
  </si>
  <si>
    <t>Thu töø daàu thoâ</t>
  </si>
  <si>
    <t>Thu vieän trôï khoâng hoaøn laïi</t>
  </si>
  <si>
    <t>Các khoản thu được để lại quản lý qua NSNN</t>
  </si>
  <si>
    <t>II</t>
  </si>
  <si>
    <t>Thu ngaân saùch ñòa phöông</t>
  </si>
  <si>
    <t>Thu ngaân saùch ñòa phöông höôûng theo phaân caáp</t>
  </si>
  <si>
    <t>- Caùc khoaûn thu ngaân saùch ñòa phöông höôûng 100%</t>
  </si>
  <si>
    <t>- Caùc khoaûn thu phaân chia ngaân saùch nhaø nöôùc höôûng</t>
  </si>
  <si>
    <t>theo tyû leä phaàn traêm (%)</t>
  </si>
  <si>
    <t>Thu boå sung töø ngaân saùch trung öông</t>
  </si>
  <si>
    <t>- Boå sung caân ñoái</t>
  </si>
  <si>
    <t>- Boå sung coù muïc tieâu</t>
  </si>
  <si>
    <t>Thu chuyeån nguoàn ngaân saùch naêm tröôùc</t>
  </si>
  <si>
    <t>Thu keát dö</t>
  </si>
  <si>
    <t>Thu hoã trôï cuûa tænh baïn</t>
  </si>
  <si>
    <t>Caùc khoaûn thu ñöôïc ñeå laïi chi quaûn lyù cuûa ngaân saùch nhaø nöôùc</t>
  </si>
  <si>
    <t>III</t>
  </si>
  <si>
    <t>Chi ngaân saùch ñòa phöông</t>
  </si>
  <si>
    <t>Chi ñaàu tö phaùt trieån</t>
  </si>
  <si>
    <t>Chi thöôøng xuyeân</t>
  </si>
  <si>
    <t>Chi traû nôï (caû goác vaø laõi) caùc khoaûn tieàn huy ñoäng ñaàu tö</t>
  </si>
  <si>
    <t>theo khoaûn 3 Ñieàu 8 cuûa Luaät NSNN</t>
  </si>
  <si>
    <t>Chi boå sung quyõ döï tröõ taøi chính</t>
  </si>
  <si>
    <t>Chi chöông trình muïc tieâu</t>
  </si>
  <si>
    <t>Chi chuyeån nguoàn ngaân saùch sang naêm sau</t>
  </si>
  <si>
    <t>CAÂN ÑOÁI QUYEÁT TOAÙN NGAÂN SAÙCH ÑÒA PHÖÔNG</t>
  </si>
  <si>
    <t>Maãu soá 11/CKTC-NSÑP</t>
  </si>
  <si>
    <t>CAÂN ÑOÁI QUYEÁT TOAÙN NGAÂN SAÙCH CAÁP TÆNH VAØ</t>
  </si>
  <si>
    <t>A</t>
  </si>
  <si>
    <t>NGAÂN SAÙCH CAÁP TÆNH</t>
  </si>
  <si>
    <t>Nguoàn thu ngaân saùch caáp tænh</t>
  </si>
  <si>
    <t>Thu ngaân saùch caáp tænh höôøng theo phaân caáp</t>
  </si>
  <si>
    <t>- Caùc khoaûn thu ngaân saùch caáp tænh höôûng 100%</t>
  </si>
  <si>
    <t>- Caùc khoaûn thu ngaän saùch phaân chia phaàn ngaân saùch caáp tænh</t>
  </si>
  <si>
    <t>Thu keát dö ngaân saùch naêm tröôùc</t>
  </si>
  <si>
    <t>Caùc khoaûn thu ñeå laïi quaûn lyù qua NSNN</t>
  </si>
  <si>
    <t>Chi ngaân saùch caáp tænh</t>
  </si>
  <si>
    <t>Chi thuoäc nhieäm vuï cuûa ngaân saùch caáp tænh theo phaân caáp (khoâng</t>
  </si>
  <si>
    <t>keå soá boå sung cho ngaân saùch caáp döôùi)</t>
  </si>
  <si>
    <t>Boå sung cho ngaân saùch huyeän, quaän, thò xaõ, thaønh phoá thuoäc tænh</t>
  </si>
  <si>
    <t>Chi chuyeån nguoàn ngaân saùch naêm sau</t>
  </si>
  <si>
    <t>Chi baèng nguoàn thu ñeå laïi quaûnlyù qua NSNN</t>
  </si>
  <si>
    <t>B</t>
  </si>
  <si>
    <t>NGAÂN SAÙCH HUYEÄN, QUAÄN, THÒ XAÕ, THAØNH PHOÁ THUOÄC TÆNH</t>
  </si>
  <si>
    <t>(BAO GOÀM NGAÂN SAÙCH CAÁP HUYEÃN VAØ NGAÂN SAÙCH CAÁP XAÕ)</t>
  </si>
  <si>
    <t>Nguoàn thu ngaân saùch caáp huyeän, quaän, thò xaõ, thaønh phoá thuoäc tænh</t>
  </si>
  <si>
    <t>Thu ngaân saùch höôûng theo phaân caáp</t>
  </si>
  <si>
    <t>- Caùc khoaûn thu ngaân saùch huyeän höôûng 100%</t>
  </si>
  <si>
    <t>- Caùc khoaûn thu phaân chia phaàn ngaân saùch huyeän höôûng theo tyû leä</t>
  </si>
  <si>
    <t>phaàn traêm (%)</t>
  </si>
  <si>
    <t>Thu boå sung töø ngaân saùch caáp tænh</t>
  </si>
  <si>
    <t>Thu từ kết dư ngaân saùch  năm trước</t>
  </si>
  <si>
    <t>Caùc khoaûn thu ñöôïc ñeå laïi quaûn lyù qua NSNN</t>
  </si>
  <si>
    <t>Chi ngaân saùch huyeän, quaän, thò xaõ, thaønh phoá thuoäc tænh</t>
  </si>
  <si>
    <t xml:space="preserve"> </t>
  </si>
  <si>
    <t>TOÅNG THU NGAÂN SAÙCH NHAØ NÖÔÙC TREÂN ÑÒA BAØN</t>
  </si>
  <si>
    <t>Thu töø doanh nghieäp nhaø nöôùc trung öông</t>
  </si>
  <si>
    <t>- Thueá giaù trò gia taêng</t>
  </si>
  <si>
    <t>- Thueá thu nhaäp doanh nghieäp</t>
  </si>
  <si>
    <t>- Thueá moân baøi</t>
  </si>
  <si>
    <t>- Thu khaùc</t>
  </si>
  <si>
    <t>Thu töø doanh nghieäp nhaø nöôùc ñòa phöông</t>
  </si>
  <si>
    <t>Thu töø doanh nghieäp coù voán ñaàu tö nöôùc ngoaøi</t>
  </si>
  <si>
    <t>Thu töø khu vöïc ngoaøi quoác doanh</t>
  </si>
  <si>
    <t>Leä phí tröôùc baï</t>
  </si>
  <si>
    <t>Thueá söû duïng ñaát noâng nghieäp</t>
  </si>
  <si>
    <t>Thueá thu nhaäp ñoái vôùi ngöôøi coù thu nhaäp cao</t>
  </si>
  <si>
    <t>Thu xoå soá kieán thieát</t>
  </si>
  <si>
    <t>Thu phí xaêng daàu</t>
  </si>
  <si>
    <t>Thu phí, leä phí</t>
  </si>
  <si>
    <t>Caùc khoaûn thu veà nhaø, ñaát:</t>
  </si>
  <si>
    <t>a</t>
  </si>
  <si>
    <t>Thueá nhaø ñaát</t>
  </si>
  <si>
    <t>b</t>
  </si>
  <si>
    <t>Thueá chuyeån quyeàn söû duïng ñaát</t>
  </si>
  <si>
    <t>c</t>
  </si>
  <si>
    <t>Thu tieàn thueâ ñaát</t>
  </si>
  <si>
    <t>d</t>
  </si>
  <si>
    <t>Thu giao quyeàn söû duïng ñaát</t>
  </si>
  <si>
    <t>e</t>
  </si>
  <si>
    <t>Thu baùn nhaø ôû thuoäc sôû höõu nhaø nöôùc</t>
  </si>
  <si>
    <t>Thu quyõ ñaát coâng ích, hoa lôïi coâng saûn taïi xaõ</t>
  </si>
  <si>
    <t>Thu khaùc ngaân saùch</t>
  </si>
  <si>
    <t>Thueá giaù trò gia taêng haøng nhaäp khaåu (thöïc thu treân ñòa baøn)</t>
  </si>
  <si>
    <t>Thu cheânh leäch giaù haøng nhaäp khaåu</t>
  </si>
  <si>
    <t>IV</t>
  </si>
  <si>
    <t>V</t>
  </si>
  <si>
    <t>Caùc khoaûn huy ñoäng ñoùng goùp xaây döïng cô sôû haï taàng</t>
  </si>
  <si>
    <t>Caùc khoaûn ñoùng goùp khaùc</t>
  </si>
  <si>
    <t>Hoïc phí</t>
  </si>
  <si>
    <t>Vieän phí</t>
  </si>
  <si>
    <t>TOÅNG THU NGAÂN SAÙCH ÑÒA PHÖÔNG</t>
  </si>
  <si>
    <t>Caùc khoaûn thu caân ñoái ngaân saùch ñòa phöông</t>
  </si>
  <si>
    <t>Caùc khoaûn thu höôûng 100%</t>
  </si>
  <si>
    <t>Thu phaân chia theo tyû leä phaàn traêm (%) NSÑP ñöôïc höôûng</t>
  </si>
  <si>
    <t>Thu chuyeån nguoàn ngaân saùch naêm tröôùc chuyeån sang</t>
  </si>
  <si>
    <t>- Thueá taøi nguyeân</t>
  </si>
  <si>
    <t>TOÅNG CHI NGAÂN SAÙCH ÑÒA PHÖÔNG</t>
  </si>
  <si>
    <t>Trong ñoù</t>
  </si>
  <si>
    <t>- Chi giaùo duïc, ñaøo taïo vaø daïy ngheà</t>
  </si>
  <si>
    <t>- Chi khoa hoïc, coâng ngheä</t>
  </si>
  <si>
    <t>VI</t>
  </si>
  <si>
    <t>Döï phoøng</t>
  </si>
  <si>
    <t>VII</t>
  </si>
  <si>
    <t>Caùc khoaûn chi ñöôïc ñeå laïi chi quaûn lyù cuûa ngaân saùch nhaø nöôùc</t>
  </si>
  <si>
    <t>Chi ñaàu tö XDCB</t>
  </si>
  <si>
    <t>Chi söï nghieäp kinh teá</t>
  </si>
  <si>
    <t>Chi quaûn lyù haønh chính</t>
  </si>
  <si>
    <t>Chi söï nghieäp khaùc</t>
  </si>
  <si>
    <t>Maãu soá 14/CKTC-NSÑP</t>
  </si>
  <si>
    <t xml:space="preserve"> QUYEÁT TOAÙN CHI NGAÂN SAÙCH CAÁP TÆNH</t>
  </si>
  <si>
    <t>TOÅNG CHI NGAÂN SAÙCH CAÂP TÆNH</t>
  </si>
  <si>
    <t>Chi ñaàu tö xaây döïng cô baûn</t>
  </si>
  <si>
    <t>Chi ñaàu tö phaùt trieån khaùc</t>
  </si>
  <si>
    <t>Chi quoác phoøng</t>
  </si>
  <si>
    <t>Chi an ninh</t>
  </si>
  <si>
    <t>Chi giaùo duïc, ñaøo taïo vaø daïy ngheà</t>
  </si>
  <si>
    <t>Chi y teá</t>
  </si>
  <si>
    <t>Chi khoa hoïc, coâng ngheä</t>
  </si>
  <si>
    <t>Chi phaùt thanh, truyeàn hình</t>
  </si>
  <si>
    <t>Chi theå duïc theå thao</t>
  </si>
  <si>
    <t>Chi ñaûm baûo xaõ hoäi</t>
  </si>
  <si>
    <t>Chi trôï giaù haøng chính saùch</t>
  </si>
  <si>
    <t>Chi khaùc ngaân saùch</t>
  </si>
  <si>
    <t>Chi boå sung cho ngaân saùch caáp döôùi</t>
  </si>
  <si>
    <t>VIII</t>
  </si>
  <si>
    <t>Chi baèng nguoàn thu ñeå laïi quaûn lyù qua NSNN</t>
  </si>
  <si>
    <t>S</t>
  </si>
  <si>
    <t>CT MTQG</t>
  </si>
  <si>
    <t>T</t>
  </si>
  <si>
    <t>TEÂN ÑÔN VÒ</t>
  </si>
  <si>
    <t>Toång Coäng</t>
  </si>
  <si>
    <t>Chi söï nghieäp</t>
  </si>
  <si>
    <t>I/</t>
  </si>
  <si>
    <t>Caùc ñôn vò ôû tænh</t>
  </si>
  <si>
    <t>Coâng an tænh</t>
  </si>
  <si>
    <t>MS: 15/CKTC-NSÑP</t>
  </si>
  <si>
    <t>Cô quan ñôn vò</t>
  </si>
  <si>
    <t xml:space="preserve">Toång soá </t>
  </si>
  <si>
    <t>Ñaûm baûo xaõ hoäi</t>
  </si>
  <si>
    <t>Toång soá</t>
  </si>
  <si>
    <t>Caùc cô quan, ñôn vò cuûa tænh</t>
  </si>
  <si>
    <t xml:space="preserve">Vaên phoøng HÑND </t>
  </si>
  <si>
    <t>Vaên phoøng UBND</t>
  </si>
  <si>
    <t>Baùo Bình phöôùc</t>
  </si>
  <si>
    <t>Nhaø khaùch UBND tænh</t>
  </si>
  <si>
    <t>Ban QLDA UNFPA</t>
  </si>
  <si>
    <t>Thö vieän tænh</t>
  </si>
  <si>
    <t>Trung taâm VHTT</t>
  </si>
  <si>
    <t>Ban quaûn lyù nghóa trang</t>
  </si>
  <si>
    <t>Hoäi töø thieän</t>
  </si>
  <si>
    <t>Sôû Coâng nghieäp</t>
  </si>
  <si>
    <t>Sôû Taøi chính</t>
  </si>
  <si>
    <t>Sôû Tö phaùp</t>
  </si>
  <si>
    <t xml:space="preserve">Sôû Xaây döïng </t>
  </si>
  <si>
    <t>Ñaøi Phaùt thanh Truyeàn hình</t>
  </si>
  <si>
    <t>Ban Daân toäc</t>
  </si>
  <si>
    <t>Ban Toân giaùo</t>
  </si>
  <si>
    <t>Chi cuïc Quaûn lyù thò tröôøng</t>
  </si>
  <si>
    <t>Hoäi Cuïu chieán binh</t>
  </si>
  <si>
    <t>Hoäi Noâng daân</t>
  </si>
  <si>
    <t>Uûy ban MTTQ tænh</t>
  </si>
  <si>
    <t>Nhaø thieáu nhi</t>
  </si>
  <si>
    <t>Hoäi Chöõ thaäp ñoû</t>
  </si>
  <si>
    <t>Hoäi Ngöôøi muø</t>
  </si>
  <si>
    <t>Hoäi Ñoâng y</t>
  </si>
  <si>
    <t>Chi hoã trôï caùc toå chöùc xaõ hoäi vaø XH ngheà nghieäp</t>
  </si>
  <si>
    <t>T.taâm GDLÑ -TVL Minh Laäp</t>
  </si>
  <si>
    <t xml:space="preserve">Khaùc </t>
  </si>
  <si>
    <t>Chi SN mang tính chaát ñaàu tö</t>
  </si>
  <si>
    <t>Söï nghieäp thuûy lôïi</t>
  </si>
  <si>
    <t>Xuùc tieán thöông maïi - du lòch</t>
  </si>
  <si>
    <t>Tröôøng Cao ñaúng sö phaïm</t>
  </si>
  <si>
    <t>Quyõ khaùm chöõa beänh cho ngöôøi ngheøo</t>
  </si>
  <si>
    <t>Quyõ khaùm chöõa beänh cho TE döôùi 6 tuoåi</t>
  </si>
  <si>
    <t>Chi tieàn Teát &amp; ngaøy 27/7 cho ñoái töôïng CS</t>
  </si>
  <si>
    <t>Trôï caáp ñoät xuaát vaø caùc hoaït ñoäng khaùc</t>
  </si>
  <si>
    <t>Trôï caáp ñoái töôïng QÑ 38/2004/QÑ-TTg</t>
  </si>
  <si>
    <t>Kinh phí xaây döïng nhaø tình thöông</t>
  </si>
  <si>
    <t xml:space="preserve">  Chi thöôøng xuyeân  (theo töøng lónh vöïc)</t>
  </si>
  <si>
    <t>Sôû Noâng nghieäp &amp; PTNT</t>
  </si>
  <si>
    <t>Trung taâm DVVL phuï nöõ</t>
  </si>
  <si>
    <t>Hoäi Luaät gia</t>
  </si>
  <si>
    <t>Hoäi Nhaø baùo</t>
  </si>
  <si>
    <t>Ban vì söï tieán boä phuï nöõ</t>
  </si>
  <si>
    <t xml:space="preserve">  </t>
  </si>
  <si>
    <t>Thu töø quyõ döï tröõ taøi chính</t>
  </si>
  <si>
    <t>Chi ñaøo taïo khaùc</t>
  </si>
  <si>
    <t>Chi trả ngân sách cấp trên</t>
  </si>
  <si>
    <t>NGAÂN SAÙCH CUÛA HUYEÄN, THÒ XAÕ THUOÄC TÆNH NAÊM 2006</t>
  </si>
  <si>
    <t>NAÊM 2006</t>
  </si>
  <si>
    <t xml:space="preserve"> QUYEÁT TOAÙN CHI NGAÂN SAÙCH ÑÒA PHÖÔNG NAÊM 2006</t>
  </si>
  <si>
    <t>Chi hoaøn traû ngaân saùch TW</t>
  </si>
  <si>
    <t>Ñôn vò tính: trieäu ñoàng</t>
  </si>
  <si>
    <t>THEO TÖØNG LÓNH VÖÏC NAÊM 2006</t>
  </si>
  <si>
    <t>Thanh tra xaây döïng</t>
  </si>
  <si>
    <t>Söï nghieäp baûo veä moâi tröôøng</t>
  </si>
  <si>
    <t>Tröôøng daân toäc noäi truù</t>
  </si>
  <si>
    <t>Voán ñoái öùng ODA</t>
  </si>
  <si>
    <t>Ban quaûn lyù döï aùn ADB</t>
  </si>
  <si>
    <t>Ban quaûn lyù döï aùn naâng caáp y teá döï phoøng</t>
  </si>
  <si>
    <t>Trung taâm TDTT</t>
  </si>
  <si>
    <t>10 moân muõi nhoïn thaønh tích cao</t>
  </si>
  <si>
    <t>Chi hoaït ñoäng caùc ñeå aùn cuûa Sôû LÑ</t>
  </si>
  <si>
    <t>Lieân hieäp caùc hoäi KH&amp;KT</t>
  </si>
  <si>
    <t>Chi SN chöông trình döï aùn</t>
  </si>
  <si>
    <t>DÖÏ TOAÙN CHI NGAÂN SAÙCH KHOÁI TÆNH NAÊM 2008</t>
  </si>
  <si>
    <t>- Tieàn thueâ maët ñaát, maët nöôùc</t>
  </si>
  <si>
    <t xml:space="preserve">     QUYEÁT TOAÙN CHI NGAÂN SAÙCH CAÁP TÆNH CHO TÖØNG CÔ QUAN, ÑÔN VÒ THUOÄC CAÁP TÆNH NAÊM 2006</t>
  </si>
  <si>
    <t>Nhaø khaùch Tænh</t>
  </si>
  <si>
    <t>Sôû Xaây döïng</t>
  </si>
  <si>
    <t>Trung taâm Quy hoaïch vaø KÑXD</t>
  </si>
  <si>
    <t>Ban Thanh tra giao thoâng</t>
  </si>
  <si>
    <t>Sôû Giao thoâng - Vaän taûi</t>
  </si>
  <si>
    <t>Chöông trình muïc tieâu XMC-PCGDTH-PCTHCS</t>
  </si>
  <si>
    <t>Tröôøng Cao ñaúng Sö phaïm</t>
  </si>
  <si>
    <t>Giaùo duïc trung hoïc phoå thoâng</t>
  </si>
  <si>
    <t>Chöông trình muïc tieâu Sôû GD-ÑT</t>
  </si>
  <si>
    <t>CTMT Quõy khaùm chöõa beänh treû em döôùii 6 tuoåi</t>
  </si>
  <si>
    <t>Tröôøng trung hoïc Y teá</t>
  </si>
  <si>
    <t>CTMT tieâm chuûng môû roäng</t>
  </si>
  <si>
    <t>CTMT phoøng choáng HIV</t>
  </si>
  <si>
    <t>CTMT veä sinh an toaøn thöïc phaåm</t>
  </si>
  <si>
    <t>BQL Quõy khaùm chöõa beänh ngöôøi ngheøo</t>
  </si>
  <si>
    <t>Ban QLDA y teá noâng thoân</t>
  </si>
  <si>
    <t>Beänh vieän Y hoïc coå truyeàn</t>
  </si>
  <si>
    <t>Trung taâm TTGDSK</t>
  </si>
  <si>
    <t>Phoøng Giaùm ñònh y khoa</t>
  </si>
  <si>
    <t>Trung taâm Minh Laäp</t>
  </si>
  <si>
    <t>Baûo taøng tænh</t>
  </si>
  <si>
    <t>Vaên phoøng Sôû VHTT</t>
  </si>
  <si>
    <t>Ban QLDA ngaønh VHTT</t>
  </si>
  <si>
    <t>Vaên phoøng Ñaêng kyù QSDÑ</t>
  </si>
  <si>
    <t>Ñaøi Phaùt thanh - Truyeàn hình</t>
  </si>
  <si>
    <t>Sôû Theå duïc - Theå thao</t>
  </si>
  <si>
    <t>Ban Bieân giôùi</t>
  </si>
  <si>
    <t>Tænh Ñoaøn</t>
  </si>
  <si>
    <t>Nhaø Thieáu nhi</t>
  </si>
  <si>
    <t>Hoäi Ñoâng Y</t>
  </si>
  <si>
    <t>Chi cuïc QLTT</t>
  </si>
  <si>
    <t>Ban QLR PH Ñoàng Nai</t>
  </si>
  <si>
    <t>Ban QLR PH Thoï Sôn</t>
  </si>
  <si>
    <t>Ban QLR PH Ñaêk Ô</t>
  </si>
  <si>
    <t>Laâm tröôøng Buø Ñaêng</t>
  </si>
  <si>
    <t>Vöôøn QG Buø Gia Maäp</t>
  </si>
  <si>
    <t>Hoäi Nhaø baùo Bình Phöôùc</t>
  </si>
  <si>
    <t>Hoäi NN chaát ñoäc maøu da cam</t>
  </si>
  <si>
    <t>Vaên phoøng UBND tænh</t>
  </si>
  <si>
    <t>Sôû Noäi vuï</t>
  </si>
  <si>
    <t>Ban QLR PH Buø Ñoáp</t>
  </si>
  <si>
    <t>Laâm tröôøng Ñoàng Xoaøi</t>
  </si>
  <si>
    <t>Chi XDCB</t>
  </si>
  <si>
    <t>Ban Taøi chính quaûn trò</t>
  </si>
  <si>
    <t>Chi chuyeån caùc ñôn vò khaùc</t>
  </si>
  <si>
    <t>Chi chuyeån nguoàn 2006 sang 2007</t>
  </si>
  <si>
    <t>Chi traû nôï goác vaø laõi voán vay</t>
  </si>
  <si>
    <t>Hoã trôï caùc doanh nghieäp</t>
  </si>
  <si>
    <t>UBND TÆNH BÌNH PHÖÔÙC</t>
  </si>
  <si>
    <t>UBNDTÆNH BÌNH PHÖÔÙC</t>
  </si>
  <si>
    <t>UBND TÆNH BÌNH PHÖÔÙC                                                                              Maãu soá 12/CKTC-NSÑP</t>
  </si>
  <si>
    <t xml:space="preserve">              Ñôn vò tính: Trieäu ñoàng</t>
  </si>
  <si>
    <t xml:space="preserve">QUYEÁT TOAÙN THU NGAÂN SAÙCH NHAØ NÖÔÙC NAÊM 2006                  </t>
  </si>
  <si>
    <t xml:space="preserve">UBND TÆNH BÌNH PHÖÔÙC                                                                          Maãu soá 10/CKTC-NSÑP              </t>
  </si>
  <si>
    <t>Ñôn vò tính: Triệu ñoàng</t>
  </si>
  <si>
    <t>UBND TÆNH BÌNH PHÖÔÙC                                                                                Maãu soá 13/CKTC-NSÑP</t>
  </si>
  <si>
    <t>Ñôn vò tính: Trieäu ñoàng</t>
  </si>
  <si>
    <t>Chi trôï 
giaù trôï 
cöôùc</t>
  </si>
  <si>
    <t>Chi SN 
laâm 
nghieäp</t>
  </si>
  <si>
    <t>Söï nghieäp 
giao thoâng</t>
  </si>
  <si>
    <t>Chi söï 
nghieäp kinh teá</t>
  </si>
  <si>
    <t>Chi söï 
nghieäp GD&amp;ÑT</t>
  </si>
  <si>
    <t>Chi SN 
Noâng nghieäp
&amp; Thuûy lôïi</t>
  </si>
  <si>
    <t>Söï nghieäp 
y teá</t>
  </si>
  <si>
    <t>Söï nghieäp 
KHCN 
&amp; MT</t>
  </si>
  <si>
    <t>Söï nghieäp 
VHTT</t>
  </si>
  <si>
    <t>Söï nghieäp 
PTTH</t>
  </si>
  <si>
    <t>Ñaûm baûo 
xaõ hoäi</t>
  </si>
  <si>
    <t>Söï nghieäp 
TDTT</t>
  </si>
  <si>
    <t>Quaûn lyù 
haønh chính</t>
  </si>
  <si>
    <t>Chi döï phoøng 
taêng löông SNGD</t>
  </si>
  <si>
    <t>Chi khaùc 
ngaân saùch</t>
  </si>
  <si>
    <t>Trung taâm Phaùt haønh phim &amp; CB</t>
  </si>
  <si>
    <t>Chi cuïc Kieåm laâm</t>
  </si>
  <si>
    <t>Chi cuïc Phaùt trieån laâm nghieäp</t>
  </si>
  <si>
    <t>Vuôøn Quoác gia Buø Gia Maäp</t>
  </si>
  <si>
    <t>Chi cuïc Thuù y</t>
  </si>
  <si>
    <t>Chi cuïc Baûo veä thöïc vaät</t>
  </si>
  <si>
    <t>Chi cuïc Laâm nghieäp</t>
  </si>
  <si>
    <t>Chi cuïc Phaùt trieån noâng thoân</t>
  </si>
  <si>
    <t>Trung taâm Khuyeán noâng</t>
  </si>
  <si>
    <t>Trung taâm Khuyeân coâng</t>
  </si>
  <si>
    <t>Chi cuïc Nöôùc PCLB</t>
  </si>
  <si>
    <t>Chi cuïc Tieâu chuaån Ño löôøng CL</t>
  </si>
  <si>
    <t>TTD9Qquy hoaïch vaø kieåm ñònh XD</t>
  </si>
  <si>
    <t>Trung taâm Dòch vuï baùn ñaáu giaù</t>
  </si>
  <si>
    <t>Trung taâm Xuùc tieán ñaàu tö</t>
  </si>
  <si>
    <t>Sôû Taøi nguyeân &amp; Moâi tröôøng</t>
  </si>
  <si>
    <t>Tröôøng THPT chuyeân Quang Trung</t>
  </si>
  <si>
    <t>Tröôøng Chính trò</t>
  </si>
  <si>
    <t>Sôû Y teá</t>
  </si>
  <si>
    <t>Beänh vieän ña khoa tænh</t>
  </si>
  <si>
    <t>Uûy ban Daân soá GÑ &amp; TE</t>
  </si>
  <si>
    <t>Vaên phoøng Ñaêng kyù quyeàn söû duïng ñaát</t>
  </si>
  <si>
    <t>Ñoaøn Ca muùc nhaïc toång hôïp</t>
  </si>
  <si>
    <t>Trung taâm Xuùc tieán vieäc laøm</t>
  </si>
  <si>
    <t>TT Nuoâi döôõng ngöôøi giaø treû MC</t>
  </si>
  <si>
    <t>Tröôøng TC ngheà Toân Ñöùc Thaéng</t>
  </si>
  <si>
    <t>Ngaân haøng Chính saùch xaõ hoäi</t>
  </si>
  <si>
    <t>Sôû Giaùo duïc &amp; Ñaøo taïo</t>
  </si>
  <si>
    <t>Sôû Giao thoâng Vaän taûi</t>
  </si>
  <si>
    <t>Sôû Keá hoaïch vaø Ñaàu tö</t>
  </si>
  <si>
    <t>Sôû Khoa hoïc vaø Coâng ngheä</t>
  </si>
  <si>
    <t>Sôû Lao ñoäng Thöông binh vaø XH</t>
  </si>
  <si>
    <t>TT ÖÙùng duïng tieán boä KH&amp;CN</t>
  </si>
  <si>
    <t>Sôû Theå duïc Theå thao</t>
  </si>
  <si>
    <t>Sôû Thöông maïi &amp; Du lòch</t>
  </si>
  <si>
    <t>Thanh tra Nhaø nöôùc tænh</t>
  </si>
  <si>
    <t>Ban Quaûn lyù caùc Khu coâng nghieäp</t>
  </si>
  <si>
    <t>Hoäi ñoàng Thi ñua khen thöôûng</t>
  </si>
  <si>
    <t>Hoäi ñoàng Lieân minh HTX</t>
  </si>
  <si>
    <t>Sôû Böu chính Vieãn thoâng</t>
  </si>
  <si>
    <t>Chi cuïc Quaûn lyù CTMT</t>
  </si>
  <si>
    <t>Chi ngaân saùch Ñaûng</t>
  </si>
  <si>
    <t>Hoäi Lieân hieäp phuï nöõ tænh</t>
  </si>
  <si>
    <t>BCH Quaân söï tænh</t>
  </si>
  <si>
    <t>BCH Boä ñoäi Bieân phoøng</t>
  </si>
  <si>
    <t>Hoäi Khuyeán hoïc</t>
  </si>
  <si>
    <t>Hoäi Baûo trôï beânh nhaân ngheøo</t>
  </si>
  <si>
    <t>Hoäi Naïn nhaân chaát ñoäc maøu da cam</t>
  </si>
  <si>
    <t>Hoäi Cöïu thanh nieân xung phong</t>
  </si>
  <si>
    <t>Hoäi Vaên hoïc ngheä thuaät</t>
  </si>
  <si>
    <t>Hoäi Ngöôøi cao tuoåi</t>
  </si>
  <si>
    <t>Vaên phoøng HÑND tænh</t>
  </si>
  <si>
    <t>Sôû Keá hoaïch &amp; Ñaàu tö</t>
  </si>
  <si>
    <t>Trung taâm Khuyeán coâng</t>
  </si>
  <si>
    <t>Sôû Khoa hoïc &amp; Coâng ngheä</t>
  </si>
  <si>
    <t>Trung taâm ÖÙùng duïng tieán boä KH-KT</t>
  </si>
  <si>
    <t>Vaên phoøng Sôû GD &amp; ÑT</t>
  </si>
  <si>
    <t>Trung taâm Giaùo duïc thöôøng xuyeân tænh</t>
  </si>
  <si>
    <t>Tröông THPT chuyeân Quang Trung</t>
  </si>
  <si>
    <t>Vaên phoøng Sôû Y teá</t>
  </si>
  <si>
    <t>CTMT Trung taâm Phoøng choáng soùt reùt</t>
  </si>
  <si>
    <t>Vaên phoøng Trung taâm PCSR</t>
  </si>
  <si>
    <t>CTMT phoøng choáng soáùt xuaát huyeát</t>
  </si>
  <si>
    <t>CTMT phoøng choáng suy dinh döôõng</t>
  </si>
  <si>
    <t>BQL Quõy treû em döôùi 6 tuoåi</t>
  </si>
  <si>
    <t>Trung taâm Y teá döï phoøng</t>
  </si>
  <si>
    <t>CTMT Trung taâm Phoøng choáng caùc beänh xaõ hoäi</t>
  </si>
  <si>
    <t>VP Trung taâm Phoøng choáng caùc beänh xaõ hoäi</t>
  </si>
  <si>
    <t>Trung taâm Chaêm soùc söùc khoûe sinh saûn</t>
  </si>
  <si>
    <t>TT Nuoâi döôõng ngöôøi giaø taøn taät TEMC</t>
  </si>
  <si>
    <t>Vaên phoøng Sôû LÑ-TB&amp;XH</t>
  </si>
  <si>
    <t>Chöông trình muïc tieâu Sôû LÑ-TB&amp;XH</t>
  </si>
  <si>
    <t>Tröôøng trung caáp ngheà Toân Ñöùc Thaéng</t>
  </si>
  <si>
    <t>Ñoaøn Ca muùa nhaïc toång hôïp</t>
  </si>
  <si>
    <t>Chi cuïc Tieâu chuaån - ÑL - CL</t>
  </si>
  <si>
    <t>Uûy ban Daân soá GÑ vaø treû em</t>
  </si>
  <si>
    <t>Ban QL caùc Khu coâng nghieäp</t>
  </si>
  <si>
    <t>Uûy ban Maët traän TQVN tænh</t>
  </si>
  <si>
    <t>Trung taâm Dòch vuï vieäc laøm phuï nöõ</t>
  </si>
  <si>
    <t>Hoäi Cöïu chieán binh</t>
  </si>
  <si>
    <t>Hoäi Baûo trôï beänh nhaân ngheøo</t>
  </si>
  <si>
    <t>Ban QLR PH Ñaêk Mai</t>
  </si>
  <si>
    <t>Laâm tröôøng NghóaTrung</t>
  </si>
  <si>
    <t>Lieân ñoaøn lao ñoäng</t>
  </si>
  <si>
    <t>Hoäi Thanh nieân xung phong</t>
  </si>
  <si>
    <t>Toaø aùn nhaân daân tænh</t>
  </si>
  <si>
    <t>Vieän kieåm saùt nhaân daân tænh</t>
  </si>
  <si>
    <t>Khoái huyeän, thò xaõ</t>
  </si>
  <si>
    <t>(Keøm theo Quyeát ñònh soá 691/QÑ-UBND ngaøy 07/4/2008 cuûa UBND tænh)</t>
  </si>
  <si>
    <t>Thu töø xuaát khaåu, nhaäp khaåu (soá caân ñoái)</t>
  </si>
  <si>
    <t>Huy ñoäng ñaàu tö theo Khoaûn 3 Ñieàu 8 cuûa Luaät NSNN</t>
  </si>
  <si>
    <r>
      <t>(</t>
    </r>
    <r>
      <rPr>
        <i/>
        <sz val="14"/>
        <rFont val="VNI-Times"/>
        <family val="0"/>
      </rPr>
      <t>Keøm theo Quyeát ñònh soá 691/QÑ-UBND ngaøy 07/4/2008 cuûa UBND tænh</t>
    </r>
    <r>
      <rPr>
        <sz val="14"/>
        <rFont val="VNI-Times"/>
        <family val="0"/>
      </rPr>
      <t xml:space="preserve">)  </t>
    </r>
  </si>
  <si>
    <t>Toång thu caùc khoaûn caân ñoái ngaân saùch nhaø nöôùc</t>
  </si>
  <si>
    <t>- Thueá tieâu thuï ñaëc bieät haøng hoùa, dòch vuï trong nöôùc</t>
  </si>
  <si>
    <t>Thu töø hoaït ñoäng saûn xuaát kinh doanh trong nöôùc</t>
  </si>
  <si>
    <t>Thu thueá xuaát khaåu, nhaäp khaåu, thueá TTÑB, thueá giaù trò gia taêng</t>
  </si>
  <si>
    <t>Thu thueá xuaát khaåu, nhaäp khaåu, thueá TTÑB haøng NK</t>
  </si>
  <si>
    <t>Thu huy ñoäng ñaàu tö theo Khoaûn 3 Ñieàu 8 cuûa Luaät NSNN</t>
  </si>
  <si>
    <t>- Thueá tieâu thuï ñaëc bieät haøng hoùa dòch vuï trong nöôùc</t>
  </si>
  <si>
    <t>haøng nhaäp khaåu do Haûi quan thu</t>
  </si>
  <si>
    <t>Toång chi caân ñoái ngaân saùch ñòa phöông</t>
  </si>
  <si>
    <t>Chi traû nôï goác vaø laõi huy ñoäng ñaàu tö CSHT theo Khoaûn 3 Ñieàu 8 cuûa Luaät NSNN</t>
  </si>
  <si>
    <t>Chi boå sung Quyõ döï tröõ taøi chính</t>
  </si>
  <si>
    <t>Chi CTMT quoác gia,Chöông trình 135 vaø 5 trieäu ha röøng</t>
  </si>
  <si>
    <r>
      <t>(</t>
    </r>
    <r>
      <rPr>
        <i/>
        <sz val="14"/>
        <rFont val="VNI-Times"/>
        <family val="0"/>
      </rPr>
      <t>Keøm theo Quyết định soá 691/QĐ-UBND ngaøy 07/4/2008 cuûa UBND tænh</t>
    </r>
    <r>
      <rPr>
        <sz val="14"/>
        <rFont val="VNI-Times"/>
        <family val="0"/>
      </rPr>
      <t>)</t>
    </r>
  </si>
  <si>
    <t>Chi vaên hoùa thoâng tin</t>
  </si>
  <si>
    <t>Chi traû nôï goác vaø laõi huy ñoäng ñaàu tö CSHT theo Khoaûn 3, Ñieàu 8 Luaät NSNN</t>
  </si>
  <si>
    <t>Chi boå sung Quyõ döï tröõ</t>
  </si>
  <si>
    <r>
      <t>(</t>
    </r>
    <r>
      <rPr>
        <i/>
        <sz val="14"/>
        <rFont val="VNI-Times"/>
        <family val="0"/>
      </rPr>
      <t>Keøm theo Quyeát ñònh soá 691/QÑ-UBND ngaøy 07/4/2008 cuûa UBND tænh</t>
    </r>
    <r>
      <rPr>
        <sz val="14"/>
        <rFont val="VNI-Times"/>
        <family val="0"/>
      </rPr>
      <t>)</t>
    </r>
  </si>
  <si>
    <t>Ñôn vò: Trieäu ñoàng</t>
  </si>
  <si>
    <t>Hoäi Keá hoaïch hoùa gia ñình</t>
  </si>
  <si>
    <t>Söï nghieäp KHCN khaùc ( ISO 2006 - 2010)</t>
  </si>
  <si>
    <t>Sôû Vaên hoùa Thoâng tin</t>
  </si>
  <si>
    <t>Chi AN-QP 
ñòa phöông</t>
  </si>
  <si>
    <t>Ñôn vò tính: Đoàng</t>
  </si>
  <si>
    <t>Toång coäng (I + II)</t>
  </si>
  <si>
    <t>Caùc quan hệ khaùc cuûa ngaân saùch (caùc ñôn vò khaùc)</t>
  </si>
  <si>
    <t>TT Phaùt haønh phim &amp; chieán boùng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</si>
</sst>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#,##0.0"/>
  </numFmts>
  <fonts count="24">
    <font>
      <sz val="10"/>
      <name val="Arial"/>
      <family val="0"/>
    </font>
    <font>
      <sz val="12"/>
      <name val="Arial"/>
      <family val="0"/>
    </font>
    <font>
      <b/>
      <sz val="14"/>
      <name val="VNI-Times"/>
      <family val="0"/>
    </font>
    <font>
      <i/>
      <sz val="12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sz val="8"/>
      <name val="Arial"/>
      <family val="0"/>
    </font>
    <font>
      <b/>
      <sz val="10"/>
      <name val="VNI-Times"/>
      <family val="0"/>
    </font>
    <font>
      <sz val="10"/>
      <name val="VNI-Times"/>
      <family val="0"/>
    </font>
    <font>
      <sz val="12"/>
      <color indexed="10"/>
      <name val="VNI-Times"/>
      <family val="0"/>
    </font>
    <font>
      <b/>
      <sz val="10"/>
      <color indexed="12"/>
      <name val="Arial"/>
      <family val="2"/>
    </font>
    <font>
      <b/>
      <sz val="11"/>
      <name val="VNI-Times"/>
      <family val="0"/>
    </font>
    <font>
      <b/>
      <sz val="12"/>
      <name val=".VnTime"/>
      <family val="2"/>
    </font>
    <font>
      <sz val="12"/>
      <name val=".VnTime"/>
      <family val="2"/>
    </font>
    <font>
      <b/>
      <i/>
      <sz val="10"/>
      <name val="VNI-Times"/>
      <family val="0"/>
    </font>
    <font>
      <b/>
      <i/>
      <sz val="12"/>
      <name val="VNI-Centur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i/>
      <sz val="14"/>
      <name val="VNI-Times"/>
      <family val="0"/>
    </font>
    <font>
      <sz val="14"/>
      <name val="VNI-Times"/>
      <family val="0"/>
    </font>
    <font>
      <b/>
      <sz val="13"/>
      <name val="VNI-Times"/>
      <family val="0"/>
    </font>
    <font>
      <sz val="13"/>
      <name val="VNI-Times"/>
      <family val="0"/>
    </font>
    <font>
      <sz val="13"/>
      <name val="Times New Roman"/>
      <family val="1"/>
    </font>
    <font>
      <i/>
      <sz val="13"/>
      <name val="VNI-Times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0" fontId="4" fillId="0" borderId="2" xfId="0" applyFont="1" applyBorder="1" applyAlignment="1" quotePrefix="1">
      <alignment/>
    </xf>
    <xf numFmtId="172" fontId="5" fillId="0" borderId="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2" fontId="5" fillId="0" borderId="4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172" fontId="4" fillId="0" borderId="5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/>
    </xf>
    <xf numFmtId="172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0" xfId="19" applyNumberFormat="1" applyFont="1" applyFill="1" applyBorder="1" applyAlignment="1">
      <alignment horizontal="center" vertical="center"/>
      <protection/>
    </xf>
    <xf numFmtId="3" fontId="5" fillId="0" borderId="0" xfId="19" applyNumberFormat="1" applyFont="1" applyFill="1" applyBorder="1" applyAlignment="1">
      <alignment horizontal="centerContinuous" vertical="center"/>
      <protection/>
    </xf>
    <xf numFmtId="3" fontId="4" fillId="0" borderId="0" xfId="15" applyNumberFormat="1" applyFont="1" applyFill="1" applyBorder="1" applyAlignment="1">
      <alignment horizontal="centerContinuous" vertical="center"/>
    </xf>
    <xf numFmtId="43" fontId="4" fillId="0" borderId="0" xfId="15" applyFont="1" applyFill="1" applyBorder="1" applyAlignment="1">
      <alignment horizontal="centerContinuous" vertical="center"/>
    </xf>
    <xf numFmtId="0" fontId="4" fillId="0" borderId="0" xfId="19" applyFont="1" applyFill="1" applyBorder="1" applyAlignment="1">
      <alignment horizontal="centerContinuous" vertical="center"/>
      <protection/>
    </xf>
    <xf numFmtId="0" fontId="8" fillId="0" borderId="0" xfId="19" applyFont="1" applyFill="1" applyAlignment="1">
      <alignment vertical="center"/>
      <protection/>
    </xf>
    <xf numFmtId="3" fontId="5" fillId="0" borderId="0" xfId="19" applyNumberFormat="1" applyFont="1" applyFill="1" applyAlignment="1">
      <alignment horizontal="center" vertical="center"/>
      <protection/>
    </xf>
    <xf numFmtId="3" fontId="4" fillId="0" borderId="0" xfId="19" applyNumberFormat="1" applyFont="1" applyFill="1" applyAlignment="1">
      <alignment horizontal="centerContinuous" vertical="center"/>
      <protection/>
    </xf>
    <xf numFmtId="0" fontId="15" fillId="0" borderId="7" xfId="19" applyFont="1" applyFill="1" applyBorder="1" applyAlignment="1">
      <alignment vertical="center"/>
      <protection/>
    </xf>
    <xf numFmtId="3" fontId="5" fillId="0" borderId="8" xfId="19" applyNumberFormat="1" applyFont="1" applyFill="1" applyBorder="1" applyAlignment="1">
      <alignment horizontal="center" vertical="center"/>
      <protection/>
    </xf>
    <xf numFmtId="3" fontId="5" fillId="0" borderId="5" xfId="19" applyNumberFormat="1" applyFont="1" applyFill="1" applyBorder="1" applyAlignment="1">
      <alignment horizontal="center" vertical="center"/>
      <protection/>
    </xf>
    <xf numFmtId="3" fontId="5" fillId="0" borderId="9" xfId="19" applyNumberFormat="1" applyFont="1" applyFill="1" applyBorder="1" applyAlignment="1">
      <alignment horizontal="center" vertical="center"/>
      <protection/>
    </xf>
    <xf numFmtId="3" fontId="5" fillId="0" borderId="10" xfId="19" applyNumberFormat="1" applyFont="1" applyFill="1" applyBorder="1" applyAlignment="1">
      <alignment horizontal="center" vertical="center"/>
      <protection/>
    </xf>
    <xf numFmtId="3" fontId="7" fillId="0" borderId="10" xfId="19" applyNumberFormat="1" applyFont="1" applyFill="1" applyBorder="1" applyAlignment="1">
      <alignment horizontal="center" vertical="center"/>
      <protection/>
    </xf>
    <xf numFmtId="3" fontId="5" fillId="0" borderId="10" xfId="19" applyNumberFormat="1" applyFont="1" applyFill="1" applyBorder="1" applyAlignment="1">
      <alignment vertical="center"/>
      <protection/>
    </xf>
    <xf numFmtId="3" fontId="5" fillId="0" borderId="10" xfId="19" applyNumberFormat="1" applyFont="1" applyFill="1" applyBorder="1" applyAlignment="1">
      <alignment horizontal="right" vertical="center"/>
      <protection/>
    </xf>
    <xf numFmtId="3" fontId="5" fillId="0" borderId="10" xfId="15" applyNumberFormat="1" applyFont="1" applyFill="1" applyBorder="1" applyAlignment="1">
      <alignment vertical="center"/>
    </xf>
    <xf numFmtId="3" fontId="4" fillId="0" borderId="10" xfId="19" applyNumberFormat="1" applyFont="1" applyFill="1" applyBorder="1" applyAlignment="1">
      <alignment horizontal="center" vertical="center"/>
      <protection/>
    </xf>
    <xf numFmtId="3" fontId="4" fillId="0" borderId="10" xfId="19" applyNumberFormat="1" applyFont="1" applyFill="1" applyBorder="1" applyAlignment="1">
      <alignment vertical="center"/>
      <protection/>
    </xf>
    <xf numFmtId="3" fontId="4" fillId="0" borderId="10" xfId="19" applyNumberFormat="1" applyFont="1" applyFill="1" applyBorder="1" applyAlignment="1">
      <alignment horizontal="left" vertical="center"/>
      <protection/>
    </xf>
    <xf numFmtId="3" fontId="4" fillId="0" borderId="10" xfId="19" applyNumberFormat="1" applyFont="1" applyFill="1" applyBorder="1" applyAlignment="1">
      <alignment horizontal="right" vertical="center"/>
      <protection/>
    </xf>
    <xf numFmtId="3" fontId="8" fillId="0" borderId="10" xfId="19" applyNumberFormat="1" applyFont="1" applyFill="1" applyBorder="1" applyAlignment="1">
      <alignment horizontal="right" vertical="center"/>
      <protection/>
    </xf>
    <xf numFmtId="3" fontId="14" fillId="0" borderId="10" xfId="15" applyNumberFormat="1" applyFont="1" applyFill="1" applyBorder="1" applyAlignment="1">
      <alignment vertical="center"/>
    </xf>
    <xf numFmtId="3" fontId="8" fillId="0" borderId="10" xfId="19" applyNumberFormat="1" applyFont="1" applyFill="1" applyBorder="1" applyAlignment="1">
      <alignment horizontal="center" vertical="center" wrapText="1"/>
      <protection/>
    </xf>
    <xf numFmtId="3" fontId="4" fillId="0" borderId="10" xfId="15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72" fontId="20" fillId="0" borderId="1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172" fontId="21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72" fontId="20" fillId="0" borderId="2" xfId="0" applyNumberFormat="1" applyFont="1" applyBorder="1" applyAlignment="1">
      <alignment vertical="center"/>
    </xf>
    <xf numFmtId="0" fontId="21" fillId="0" borderId="2" xfId="0" applyFont="1" applyBorder="1" applyAlignment="1" quotePrefix="1">
      <alignment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172" fontId="21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19" applyNumberFormat="1" applyFont="1" applyFill="1" applyBorder="1" applyAlignment="1">
      <alignment horizontal="center" vertical="center"/>
      <protection/>
    </xf>
    <xf numFmtId="0" fontId="19" fillId="0" borderId="0" xfId="19" applyFont="1" applyAlignment="1">
      <alignment horizontal="center" vertical="center"/>
      <protection/>
    </xf>
    <xf numFmtId="0" fontId="18" fillId="0" borderId="0" xfId="19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2" fillId="0" borderId="11" xfId="17" applyFont="1" applyFill="1" applyBorder="1" applyAlignment="1">
      <alignment horizontal="center" vertical="center" wrapText="1"/>
    </xf>
    <xf numFmtId="0" fontId="19" fillId="0" borderId="12" xfId="19" applyFont="1" applyFill="1" applyBorder="1" applyAlignment="1">
      <alignment horizontal="center" vertical="center" wrapText="1"/>
      <protection/>
    </xf>
    <xf numFmtId="3" fontId="5" fillId="0" borderId="8" xfId="19" applyNumberFormat="1" applyFont="1" applyFill="1" applyBorder="1" applyAlignment="1">
      <alignment horizontal="center" vertical="center" wrapText="1"/>
      <protection/>
    </xf>
    <xf numFmtId="3" fontId="5" fillId="0" borderId="5" xfId="19" applyNumberFormat="1" applyFont="1" applyFill="1" applyBorder="1" applyAlignment="1">
      <alignment horizontal="center" vertical="center" wrapText="1"/>
      <protection/>
    </xf>
    <xf numFmtId="3" fontId="5" fillId="0" borderId="9" xfId="19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5" fillId="0" borderId="10" xfId="19" applyNumberFormat="1" applyFont="1" applyFill="1" applyBorder="1" applyAlignment="1">
      <alignment horizontal="center" vertical="center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5" fillId="0" borderId="8" xfId="19" applyNumberFormat="1" applyFont="1" applyFill="1" applyBorder="1" applyAlignment="1">
      <alignment horizontal="center" vertical="center"/>
      <protection/>
    </xf>
    <xf numFmtId="3" fontId="5" fillId="0" borderId="5" xfId="19" applyNumberFormat="1" applyFont="1" applyFill="1" applyBorder="1" applyAlignment="1">
      <alignment horizontal="center" vertical="center"/>
      <protection/>
    </xf>
    <xf numFmtId="3" fontId="5" fillId="0" borderId="9" xfId="19" applyNumberFormat="1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9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19" applyFont="1" applyFill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.thai bc cong khai t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5</xdr:row>
      <xdr:rowOff>9525</xdr:rowOff>
    </xdr:from>
    <xdr:to>
      <xdr:col>1</xdr:col>
      <xdr:colOff>3933825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247900" y="12763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1981200</xdr:colOff>
      <xdr:row>5</xdr:row>
      <xdr:rowOff>28575</xdr:rowOff>
    </xdr:from>
    <xdr:to>
      <xdr:col>1</xdr:col>
      <xdr:colOff>4095750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2409825" y="1133475"/>
          <a:ext cx="211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3</xdr:row>
      <xdr:rowOff>9525</xdr:rowOff>
    </xdr:from>
    <xdr:to>
      <xdr:col>1</xdr:col>
      <xdr:colOff>4248150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524125" y="8382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4</xdr:row>
      <xdr:rowOff>9525</xdr:rowOff>
    </xdr:from>
    <xdr:to>
      <xdr:col>1</xdr:col>
      <xdr:colOff>3952875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9715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5</xdr:row>
      <xdr:rowOff>38100</xdr:rowOff>
    </xdr:from>
    <xdr:to>
      <xdr:col>2</xdr:col>
      <xdr:colOff>133350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390775" y="12668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</xdr:row>
      <xdr:rowOff>19050</xdr:rowOff>
    </xdr:from>
    <xdr:to>
      <xdr:col>9</xdr:col>
      <xdr:colOff>447675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4981575" y="9810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0</xdr:rowOff>
    </xdr:from>
    <xdr:to>
      <xdr:col>4</xdr:col>
      <xdr:colOff>304800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95675" y="4762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65.57421875" style="1" customWidth="1"/>
    <col min="3" max="3" width="26.00390625" style="1" customWidth="1"/>
    <col min="4" max="16384" width="9.140625" style="1" customWidth="1"/>
  </cols>
  <sheetData>
    <row r="1" spans="1:3" ht="18">
      <c r="A1" s="107" t="s">
        <v>268</v>
      </c>
      <c r="B1" s="107"/>
      <c r="C1" s="107"/>
    </row>
    <row r="2" spans="1:3" ht="17.25">
      <c r="A2" s="26"/>
      <c r="B2" s="41"/>
      <c r="C2" s="41"/>
    </row>
    <row r="3" spans="1:3" ht="21">
      <c r="A3" s="110" t="s">
        <v>31</v>
      </c>
      <c r="B3" s="110"/>
      <c r="C3" s="110"/>
    </row>
    <row r="4" spans="1:3" ht="21.75" customHeight="1">
      <c r="A4" s="110" t="s">
        <v>196</v>
      </c>
      <c r="B4" s="110"/>
      <c r="C4" s="110"/>
    </row>
    <row r="5" spans="1:3" ht="21.75" customHeight="1">
      <c r="A5" s="111" t="s">
        <v>375</v>
      </c>
      <c r="B5" s="111"/>
      <c r="C5" s="111"/>
    </row>
    <row r="6" spans="1:3" ht="21.75" customHeight="1">
      <c r="A6" s="81"/>
      <c r="B6" s="81"/>
      <c r="C6" s="81"/>
    </row>
    <row r="7" spans="1:3" ht="20.25" customHeight="1">
      <c r="A7" s="26"/>
      <c r="B7" s="41"/>
      <c r="C7" s="28" t="s">
        <v>269</v>
      </c>
    </row>
    <row r="8" spans="1:3" ht="21" customHeight="1">
      <c r="A8" s="108" t="s">
        <v>0</v>
      </c>
      <c r="B8" s="108" t="s">
        <v>1</v>
      </c>
      <c r="C8" s="108" t="s">
        <v>2</v>
      </c>
    </row>
    <row r="9" spans="1:3" ht="21" customHeight="1">
      <c r="A9" s="109"/>
      <c r="B9" s="109"/>
      <c r="C9" s="109"/>
    </row>
    <row r="10" spans="1:3" ht="19.5">
      <c r="A10" s="82" t="s">
        <v>3</v>
      </c>
      <c r="B10" s="83" t="s">
        <v>4</v>
      </c>
      <c r="C10" s="84">
        <f>C11+C13+C15+C14</f>
        <v>1028729</v>
      </c>
    </row>
    <row r="11" spans="1:3" ht="18">
      <c r="A11" s="85">
        <v>1</v>
      </c>
      <c r="B11" s="86" t="s">
        <v>5</v>
      </c>
      <c r="C11" s="87">
        <v>951450</v>
      </c>
    </row>
    <row r="12" spans="1:3" ht="18">
      <c r="A12" s="85">
        <v>2</v>
      </c>
      <c r="B12" s="86" t="s">
        <v>6</v>
      </c>
      <c r="C12" s="87">
        <v>0</v>
      </c>
    </row>
    <row r="13" spans="1:3" ht="18">
      <c r="A13" s="85">
        <v>3</v>
      </c>
      <c r="B13" s="86" t="s">
        <v>376</v>
      </c>
      <c r="C13" s="87">
        <v>8798</v>
      </c>
    </row>
    <row r="14" spans="1:3" ht="18">
      <c r="A14" s="85">
        <v>4</v>
      </c>
      <c r="B14" s="86" t="s">
        <v>7</v>
      </c>
      <c r="C14" s="87">
        <v>169</v>
      </c>
    </row>
    <row r="15" spans="1:3" ht="18">
      <c r="A15" s="85">
        <v>5</v>
      </c>
      <c r="B15" s="88" t="s">
        <v>8</v>
      </c>
      <c r="C15" s="87">
        <v>68312</v>
      </c>
    </row>
    <row r="16" spans="1:3" ht="19.5">
      <c r="A16" s="89" t="s">
        <v>9</v>
      </c>
      <c r="B16" s="90" t="s">
        <v>10</v>
      </c>
      <c r="C16" s="91">
        <f>C17+C21+C24+C25+C26+C27+C28+C29+C30</f>
        <v>2097839</v>
      </c>
    </row>
    <row r="17" spans="1:3" ht="18">
      <c r="A17" s="85">
        <v>1</v>
      </c>
      <c r="B17" s="86" t="s">
        <v>11</v>
      </c>
      <c r="C17" s="87">
        <f>C18+C19</f>
        <v>948276</v>
      </c>
    </row>
    <row r="18" spans="1:3" ht="18">
      <c r="A18" s="85"/>
      <c r="B18" s="92" t="s">
        <v>12</v>
      </c>
      <c r="C18" s="87">
        <f>252438+257</f>
        <v>252695</v>
      </c>
    </row>
    <row r="19" spans="1:3" ht="18">
      <c r="A19" s="85"/>
      <c r="B19" s="92" t="s">
        <v>13</v>
      </c>
      <c r="C19" s="87">
        <v>695581</v>
      </c>
    </row>
    <row r="20" spans="1:3" ht="18">
      <c r="A20" s="85"/>
      <c r="B20" s="86" t="s">
        <v>14</v>
      </c>
      <c r="C20" s="87"/>
    </row>
    <row r="21" spans="1:3" ht="18">
      <c r="A21" s="85">
        <v>2</v>
      </c>
      <c r="B21" s="86" t="s">
        <v>15</v>
      </c>
      <c r="C21" s="87">
        <f>C22+C23</f>
        <v>541096</v>
      </c>
    </row>
    <row r="22" spans="1:3" ht="18">
      <c r="A22" s="85"/>
      <c r="B22" s="92" t="s">
        <v>16</v>
      </c>
      <c r="C22" s="87">
        <v>298622</v>
      </c>
    </row>
    <row r="23" spans="1:3" ht="18">
      <c r="A23" s="85"/>
      <c r="B23" s="92" t="s">
        <v>17</v>
      </c>
      <c r="C23" s="87">
        <v>242474</v>
      </c>
    </row>
    <row r="24" spans="1:3" ht="18">
      <c r="A24" s="85">
        <v>3</v>
      </c>
      <c r="B24" s="86" t="s">
        <v>377</v>
      </c>
      <c r="C24" s="87">
        <v>20000</v>
      </c>
    </row>
    <row r="25" spans="1:3" ht="18">
      <c r="A25" s="85">
        <v>4</v>
      </c>
      <c r="B25" s="86" t="s">
        <v>18</v>
      </c>
      <c r="C25" s="87">
        <v>362391</v>
      </c>
    </row>
    <row r="26" spans="1:3" ht="18">
      <c r="A26" s="85">
        <v>5</v>
      </c>
      <c r="B26" s="86" t="s">
        <v>19</v>
      </c>
      <c r="C26" s="87">
        <v>157764</v>
      </c>
    </row>
    <row r="27" spans="1:3" ht="18">
      <c r="A27" s="85">
        <v>6</v>
      </c>
      <c r="B27" s="86" t="s">
        <v>20</v>
      </c>
      <c r="C27" s="87">
        <v>0</v>
      </c>
    </row>
    <row r="28" spans="1:3" ht="18">
      <c r="A28" s="85">
        <v>7</v>
      </c>
      <c r="B28" s="86" t="s">
        <v>7</v>
      </c>
      <c r="C28" s="87">
        <v>0</v>
      </c>
    </row>
    <row r="29" spans="1:3" ht="18">
      <c r="A29" s="85">
        <v>8</v>
      </c>
      <c r="B29" s="86" t="s">
        <v>192</v>
      </c>
      <c r="C29" s="87">
        <v>0</v>
      </c>
    </row>
    <row r="30" spans="1:3" ht="18">
      <c r="A30" s="85">
        <v>9</v>
      </c>
      <c r="B30" s="86" t="s">
        <v>21</v>
      </c>
      <c r="C30" s="87">
        <v>68312</v>
      </c>
    </row>
    <row r="31" spans="1:3" ht="19.5">
      <c r="A31" s="89" t="s">
        <v>22</v>
      </c>
      <c r="B31" s="90" t="s">
        <v>23</v>
      </c>
      <c r="C31" s="91">
        <f>SUM(C32:C40)</f>
        <v>1915996</v>
      </c>
    </row>
    <row r="32" spans="1:3" ht="18">
      <c r="A32" s="85">
        <v>1</v>
      </c>
      <c r="B32" s="86" t="s">
        <v>24</v>
      </c>
      <c r="C32" s="87">
        <v>374479</v>
      </c>
    </row>
    <row r="33" spans="1:3" ht="18">
      <c r="A33" s="85">
        <v>2</v>
      </c>
      <c r="B33" s="86" t="s">
        <v>25</v>
      </c>
      <c r="C33" s="87">
        <f>834444+2681</f>
        <v>837125</v>
      </c>
    </row>
    <row r="34" spans="1:3" ht="18">
      <c r="A34" s="85">
        <v>3</v>
      </c>
      <c r="B34" s="86" t="s">
        <v>26</v>
      </c>
      <c r="C34" s="87">
        <v>38905</v>
      </c>
    </row>
    <row r="35" spans="1:3" ht="18">
      <c r="A35" s="85"/>
      <c r="B35" s="86" t="s">
        <v>27</v>
      </c>
      <c r="C35" s="87"/>
    </row>
    <row r="36" spans="1:3" ht="18">
      <c r="A36" s="85">
        <v>4</v>
      </c>
      <c r="B36" s="86" t="s">
        <v>28</v>
      </c>
      <c r="C36" s="87">
        <v>0</v>
      </c>
    </row>
    <row r="37" spans="1:3" ht="18">
      <c r="A37" s="85">
        <v>5</v>
      </c>
      <c r="B37" s="86" t="s">
        <v>29</v>
      </c>
      <c r="C37" s="87">
        <v>66999</v>
      </c>
    </row>
    <row r="38" spans="1:3" ht="18">
      <c r="A38" s="85">
        <v>6</v>
      </c>
      <c r="B38" s="86" t="s">
        <v>30</v>
      </c>
      <c r="C38" s="87">
        <v>529756</v>
      </c>
    </row>
    <row r="39" spans="1:3" ht="18">
      <c r="A39" s="93">
        <v>7</v>
      </c>
      <c r="B39" s="94" t="s">
        <v>8</v>
      </c>
      <c r="C39" s="95">
        <v>68312</v>
      </c>
    </row>
    <row r="40" spans="1:3" ht="18">
      <c r="A40" s="96">
        <v>8</v>
      </c>
      <c r="B40" s="97" t="s">
        <v>194</v>
      </c>
      <c r="C40" s="98">
        <v>420</v>
      </c>
    </row>
    <row r="41" spans="1:3" ht="15">
      <c r="A41" s="42"/>
      <c r="B41" s="42"/>
      <c r="C41" s="42"/>
    </row>
    <row r="42" spans="1:3" ht="15">
      <c r="A42" s="42"/>
      <c r="B42" s="42"/>
      <c r="C42" s="42"/>
    </row>
    <row r="43" spans="1:3" ht="15">
      <c r="A43" s="42"/>
      <c r="B43" s="42"/>
      <c r="C43" s="42"/>
    </row>
    <row r="44" spans="1:3" ht="15">
      <c r="A44" s="42"/>
      <c r="B44" s="42"/>
      <c r="C44" s="42"/>
    </row>
    <row r="45" spans="1:3" ht="15">
      <c r="A45" s="42"/>
      <c r="B45" s="42"/>
      <c r="C45" s="42"/>
    </row>
    <row r="46" spans="1:3" ht="15">
      <c r="A46" s="42"/>
      <c r="B46" s="42"/>
      <c r="C46" s="42"/>
    </row>
    <row r="47" spans="1:3" ht="15">
      <c r="A47" s="42"/>
      <c r="B47" s="42"/>
      <c r="C47" s="42"/>
    </row>
    <row r="48" spans="1:3" ht="15">
      <c r="A48" s="42"/>
      <c r="B48" s="42"/>
      <c r="C48" s="42"/>
    </row>
    <row r="49" spans="1:3" ht="15">
      <c r="A49" s="42"/>
      <c r="B49" s="42"/>
      <c r="C49" s="42"/>
    </row>
    <row r="50" spans="1:3" ht="15">
      <c r="A50" s="42"/>
      <c r="B50" s="42"/>
      <c r="C50" s="42"/>
    </row>
    <row r="51" spans="1:3" ht="15">
      <c r="A51" s="42"/>
      <c r="B51" s="42"/>
      <c r="C51" s="42"/>
    </row>
    <row r="52" spans="1:3" ht="15">
      <c r="A52" s="42"/>
      <c r="B52" s="42"/>
      <c r="C52" s="42"/>
    </row>
    <row r="53" spans="1:3" ht="15">
      <c r="A53" s="42"/>
      <c r="B53" s="42"/>
      <c r="C53" s="42"/>
    </row>
    <row r="54" spans="1:3" ht="15">
      <c r="A54" s="42"/>
      <c r="B54" s="42"/>
      <c r="C54" s="42"/>
    </row>
    <row r="55" spans="1:3" ht="15">
      <c r="A55" s="42"/>
      <c r="B55" s="42"/>
      <c r="C55" s="42"/>
    </row>
    <row r="56" spans="1:3" ht="15">
      <c r="A56" s="42"/>
      <c r="B56" s="42"/>
      <c r="C56" s="42"/>
    </row>
    <row r="57" spans="1:3" ht="15">
      <c r="A57" s="42"/>
      <c r="B57" s="42"/>
      <c r="C57" s="42"/>
    </row>
    <row r="58" spans="1:3" ht="15">
      <c r="A58" s="42"/>
      <c r="B58" s="42"/>
      <c r="C58" s="42"/>
    </row>
  </sheetData>
  <mergeCells count="7">
    <mergeCell ref="A1:C1"/>
    <mergeCell ref="A8:A9"/>
    <mergeCell ref="B8:B9"/>
    <mergeCell ref="A3:C3"/>
    <mergeCell ref="A4:C4"/>
    <mergeCell ref="A5:C5"/>
    <mergeCell ref="C8:C9"/>
  </mergeCells>
  <printOptions/>
  <pageMargins left="0.5" right="0.35" top="0.5" bottom="0.35" header="0.25" footer="0.2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18" sqref="B18"/>
    </sheetView>
  </sheetViews>
  <sheetFormatPr defaultColWidth="9.140625" defaultRowHeight="12.75"/>
  <cols>
    <col min="1" max="1" width="6.421875" style="0" bestFit="1" customWidth="1"/>
    <col min="2" max="2" width="69.28125" style="0" bestFit="1" customWidth="1"/>
    <col min="3" max="3" width="25.00390625" style="0" customWidth="1"/>
    <col min="5" max="5" width="14.8515625" style="0" bestFit="1" customWidth="1"/>
  </cols>
  <sheetData>
    <row r="1" spans="1:3" ht="18">
      <c r="A1" s="112" t="s">
        <v>263</v>
      </c>
      <c r="B1" s="112"/>
      <c r="C1" s="43" t="s">
        <v>32</v>
      </c>
    </row>
    <row r="2" spans="1:3" ht="7.5" customHeight="1">
      <c r="A2" s="2"/>
      <c r="B2" s="3"/>
      <c r="C2" s="3"/>
    </row>
    <row r="3" spans="1:4" ht="21">
      <c r="A3" s="113" t="s">
        <v>33</v>
      </c>
      <c r="B3" s="113"/>
      <c r="C3" s="113"/>
      <c r="D3" s="13"/>
    </row>
    <row r="4" spans="1:4" ht="21">
      <c r="A4" s="113" t="s">
        <v>195</v>
      </c>
      <c r="B4" s="113"/>
      <c r="C4" s="113"/>
      <c r="D4" s="13"/>
    </row>
    <row r="5" spans="1:4" ht="19.5">
      <c r="A5" s="143" t="s">
        <v>375</v>
      </c>
      <c r="B5" s="142"/>
      <c r="C5" s="142"/>
      <c r="D5" s="13"/>
    </row>
    <row r="6" spans="1:4" ht="19.5">
      <c r="A6" s="145"/>
      <c r="B6" s="146"/>
      <c r="C6" s="146"/>
      <c r="D6" s="13"/>
    </row>
    <row r="7" spans="1:4" ht="19.5">
      <c r="A7" s="2"/>
      <c r="B7" s="3"/>
      <c r="C7" s="144" t="s">
        <v>199</v>
      </c>
      <c r="D7" s="1"/>
    </row>
    <row r="8" spans="1:4" ht="18">
      <c r="A8" s="116" t="s">
        <v>0</v>
      </c>
      <c r="B8" s="116" t="s">
        <v>1</v>
      </c>
      <c r="C8" s="147" t="s">
        <v>2</v>
      </c>
      <c r="D8" s="1"/>
    </row>
    <row r="9" spans="1:4" ht="0.75" customHeight="1">
      <c r="A9" s="118"/>
      <c r="B9" s="118"/>
      <c r="C9" s="148"/>
      <c r="D9" s="1"/>
    </row>
    <row r="10" spans="1:4" ht="18">
      <c r="A10" s="137" t="s">
        <v>34</v>
      </c>
      <c r="B10" s="149" t="s">
        <v>35</v>
      </c>
      <c r="C10" s="4"/>
      <c r="D10" s="1"/>
    </row>
    <row r="11" spans="1:5" ht="18">
      <c r="A11" s="138" t="s">
        <v>3</v>
      </c>
      <c r="B11" s="139" t="s">
        <v>36</v>
      </c>
      <c r="C11" s="8">
        <f>C12+C15+C18+C19+C20+C21+C22+C23</f>
        <v>1628783</v>
      </c>
      <c r="D11" s="1" t="s">
        <v>60</v>
      </c>
      <c r="E11" s="11"/>
    </row>
    <row r="12" spans="1:4" ht="17.25">
      <c r="A12" s="5">
        <v>1</v>
      </c>
      <c r="B12" s="6" t="s">
        <v>37</v>
      </c>
      <c r="C12" s="7">
        <f>C13+C14</f>
        <v>682627</v>
      </c>
      <c r="D12" s="1"/>
    </row>
    <row r="13" spans="1:4" ht="17.25">
      <c r="A13" s="5"/>
      <c r="B13" s="9" t="s">
        <v>38</v>
      </c>
      <c r="C13" s="7">
        <f>122702+172</f>
        <v>122874</v>
      </c>
      <c r="D13" s="1"/>
    </row>
    <row r="14" spans="1:4" ht="17.25">
      <c r="A14" s="5"/>
      <c r="B14" s="9" t="s">
        <v>39</v>
      </c>
      <c r="C14" s="7">
        <f>559437+316</f>
        <v>559753</v>
      </c>
      <c r="D14" s="1"/>
    </row>
    <row r="15" spans="1:4" ht="17.25">
      <c r="A15" s="5">
        <v>2</v>
      </c>
      <c r="B15" s="6" t="s">
        <v>15</v>
      </c>
      <c r="C15" s="7">
        <f>C16+C17</f>
        <v>541096</v>
      </c>
      <c r="D15" s="1"/>
    </row>
    <row r="16" spans="1:4" ht="17.25">
      <c r="A16" s="5"/>
      <c r="B16" s="9" t="s">
        <v>16</v>
      </c>
      <c r="C16" s="7">
        <v>298622</v>
      </c>
      <c r="D16" s="1"/>
    </row>
    <row r="17" spans="1:4" ht="17.25">
      <c r="A17" s="5"/>
      <c r="B17" s="9" t="s">
        <v>17</v>
      </c>
      <c r="C17" s="7">
        <v>242474</v>
      </c>
      <c r="D17" s="1"/>
    </row>
    <row r="18" spans="1:4" ht="17.25">
      <c r="A18" s="5">
        <v>3</v>
      </c>
      <c r="B18" s="6" t="s">
        <v>377</v>
      </c>
      <c r="C18" s="7">
        <v>20000</v>
      </c>
      <c r="D18" s="1"/>
    </row>
    <row r="19" spans="1:4" ht="17.25">
      <c r="A19" s="5">
        <v>4</v>
      </c>
      <c r="B19" s="6" t="s">
        <v>18</v>
      </c>
      <c r="C19" s="7">
        <v>362391</v>
      </c>
      <c r="D19" s="1"/>
    </row>
    <row r="20" spans="1:4" ht="17.25">
      <c r="A20" s="5">
        <v>5</v>
      </c>
      <c r="B20" s="6" t="s">
        <v>40</v>
      </c>
      <c r="C20" s="7">
        <v>0</v>
      </c>
      <c r="D20" s="1"/>
    </row>
    <row r="21" spans="1:4" ht="17.25">
      <c r="A21" s="5">
        <v>6</v>
      </c>
      <c r="B21" s="6" t="s">
        <v>20</v>
      </c>
      <c r="C21" s="7">
        <v>0</v>
      </c>
      <c r="D21" s="1"/>
    </row>
    <row r="22" spans="1:4" ht="17.25">
      <c r="A22" s="5">
        <v>7</v>
      </c>
      <c r="B22" s="6" t="s">
        <v>192</v>
      </c>
      <c r="C22" s="7">
        <v>0</v>
      </c>
      <c r="D22" s="1"/>
    </row>
    <row r="23" spans="1:4" ht="17.25">
      <c r="A23" s="5">
        <v>8</v>
      </c>
      <c r="B23" s="6" t="s">
        <v>41</v>
      </c>
      <c r="C23" s="7">
        <v>22669</v>
      </c>
      <c r="D23" s="1"/>
    </row>
    <row r="24" spans="1:4" ht="18">
      <c r="A24" s="138" t="s">
        <v>9</v>
      </c>
      <c r="B24" s="139" t="s">
        <v>42</v>
      </c>
      <c r="C24" s="8">
        <f>C25+C27+C30+C31+C32</f>
        <v>1600766</v>
      </c>
      <c r="D24" s="1"/>
    </row>
    <row r="25" spans="1:4" ht="17.25">
      <c r="A25" s="5">
        <v>1</v>
      </c>
      <c r="B25" s="6" t="s">
        <v>43</v>
      </c>
      <c r="C25" s="7">
        <f>165277+272949+38905+172</f>
        <v>477303</v>
      </c>
      <c r="D25" s="1"/>
    </row>
    <row r="26" spans="1:4" ht="17.25">
      <c r="A26" s="5"/>
      <c r="B26" s="6" t="s">
        <v>44</v>
      </c>
      <c r="C26" s="7"/>
      <c r="D26" s="1"/>
    </row>
    <row r="27" spans="1:5" ht="17.25">
      <c r="A27" s="5">
        <v>2</v>
      </c>
      <c r="B27" s="6" t="s">
        <v>45</v>
      </c>
      <c r="C27" s="7">
        <f>SUM(C28:C29)</f>
        <v>551852</v>
      </c>
      <c r="D27" s="1"/>
      <c r="E27" s="11"/>
    </row>
    <row r="28" spans="1:4" ht="17.25">
      <c r="A28" s="5"/>
      <c r="B28" s="9" t="s">
        <v>16</v>
      </c>
      <c r="C28" s="7">
        <v>233129</v>
      </c>
      <c r="D28" s="1"/>
    </row>
    <row r="29" spans="1:4" ht="17.25">
      <c r="A29" s="5"/>
      <c r="B29" s="9" t="s">
        <v>17</v>
      </c>
      <c r="C29" s="7">
        <v>318723</v>
      </c>
      <c r="D29" s="1"/>
    </row>
    <row r="30" spans="1:4" ht="17.25">
      <c r="A30" s="5">
        <v>3</v>
      </c>
      <c r="B30" s="6" t="s">
        <v>46</v>
      </c>
      <c r="C30" s="7">
        <v>495471</v>
      </c>
      <c r="D30" s="1"/>
    </row>
    <row r="31" spans="1:4" ht="17.25">
      <c r="A31" s="5">
        <v>4</v>
      </c>
      <c r="B31" s="6" t="s">
        <v>29</v>
      </c>
      <c r="C31" s="7">
        <v>53471</v>
      </c>
      <c r="D31" s="1"/>
    </row>
    <row r="32" spans="1:4" ht="17.25">
      <c r="A32" s="5">
        <v>5</v>
      </c>
      <c r="B32" s="6" t="s">
        <v>47</v>
      </c>
      <c r="C32" s="7">
        <v>22669</v>
      </c>
      <c r="D32" s="1"/>
    </row>
    <row r="33" spans="1:4" ht="18">
      <c r="A33" s="138" t="s">
        <v>48</v>
      </c>
      <c r="B33" s="139" t="s">
        <v>49</v>
      </c>
      <c r="C33" s="8"/>
      <c r="D33" s="1"/>
    </row>
    <row r="34" spans="1:4" ht="18">
      <c r="A34" s="5"/>
      <c r="B34" s="139" t="s">
        <v>50</v>
      </c>
      <c r="C34" s="7"/>
      <c r="D34" s="1"/>
    </row>
    <row r="35" spans="1:4" ht="18">
      <c r="A35" s="138" t="s">
        <v>3</v>
      </c>
      <c r="B35" s="139" t="s">
        <v>51</v>
      </c>
      <c r="C35" s="8">
        <f>C36+C40+C43+C44</f>
        <v>1096551</v>
      </c>
      <c r="D35" s="1"/>
    </row>
    <row r="36" spans="1:4" ht="17.25">
      <c r="A36" s="5">
        <v>1</v>
      </c>
      <c r="B36" s="6" t="s">
        <v>52</v>
      </c>
      <c r="C36" s="7">
        <f>C37+C39</f>
        <v>265878</v>
      </c>
      <c r="D36" s="1"/>
    </row>
    <row r="37" spans="1:4" ht="17.25">
      <c r="A37" s="5"/>
      <c r="B37" s="9" t="s">
        <v>53</v>
      </c>
      <c r="C37" s="7">
        <f>97841+26663+1192+1824</f>
        <v>127520</v>
      </c>
      <c r="D37" s="1"/>
    </row>
    <row r="38" spans="1:4" ht="17.25">
      <c r="A38" s="5"/>
      <c r="B38" s="9" t="s">
        <v>54</v>
      </c>
      <c r="C38" s="7"/>
      <c r="D38" s="1"/>
    </row>
    <row r="39" spans="1:4" ht="17.25">
      <c r="A39" s="5"/>
      <c r="B39" s="6" t="s">
        <v>55</v>
      </c>
      <c r="C39" s="7">
        <f>132190+6168</f>
        <v>138358</v>
      </c>
      <c r="D39" s="1"/>
    </row>
    <row r="40" spans="1:5" ht="17.25">
      <c r="A40" s="5">
        <v>2</v>
      </c>
      <c r="B40" s="6" t="s">
        <v>56</v>
      </c>
      <c r="C40" s="7">
        <f>C41+C42</f>
        <v>627583</v>
      </c>
      <c r="D40" s="1"/>
      <c r="E40" s="12"/>
    </row>
    <row r="41" spans="1:4" ht="17.25">
      <c r="A41" s="5"/>
      <c r="B41" s="9" t="s">
        <v>16</v>
      </c>
      <c r="C41" s="7">
        <f>233129+56479</f>
        <v>289608</v>
      </c>
      <c r="D41" s="1"/>
    </row>
    <row r="42" spans="1:4" ht="17.25">
      <c r="A42" s="5"/>
      <c r="B42" s="9" t="s">
        <v>17</v>
      </c>
      <c r="C42" s="7">
        <f>318723+19252</f>
        <v>337975</v>
      </c>
      <c r="D42" s="1"/>
    </row>
    <row r="43" spans="1:4" ht="17.25">
      <c r="A43" s="5">
        <v>3</v>
      </c>
      <c r="B43" s="6" t="s">
        <v>57</v>
      </c>
      <c r="C43" s="7">
        <f>142262+15186</f>
        <v>157448</v>
      </c>
      <c r="D43" s="1"/>
    </row>
    <row r="44" spans="1:4" ht="17.25">
      <c r="A44" s="5">
        <v>5</v>
      </c>
      <c r="B44" s="6" t="s">
        <v>58</v>
      </c>
      <c r="C44" s="7">
        <f>32731-1192-1824+15927</f>
        <v>45642</v>
      </c>
      <c r="D44" s="1"/>
    </row>
    <row r="45" spans="1:4" ht="21" customHeight="1">
      <c r="A45" s="140" t="s">
        <v>9</v>
      </c>
      <c r="B45" s="141" t="s">
        <v>59</v>
      </c>
      <c r="C45" s="10">
        <f>815501+127312</f>
        <v>942813</v>
      </c>
      <c r="D45" s="1"/>
    </row>
  </sheetData>
  <mergeCells count="6">
    <mergeCell ref="A8:A9"/>
    <mergeCell ref="B8:B9"/>
    <mergeCell ref="A1:B1"/>
    <mergeCell ref="A3:C3"/>
    <mergeCell ref="A4:C4"/>
    <mergeCell ref="A5:C5"/>
  </mergeCells>
  <printOptions/>
  <pageMargins left="0.4" right="0.25" top="0.5" bottom="0.35" header="0.25" footer="0.2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67">
      <selection activeCell="B56" sqref="B56"/>
    </sheetView>
  </sheetViews>
  <sheetFormatPr defaultColWidth="9.140625" defaultRowHeight="12.75"/>
  <cols>
    <col min="1" max="1" width="5.57421875" style="0" customWidth="1"/>
    <col min="2" max="2" width="70.57421875" style="0" customWidth="1"/>
    <col min="3" max="3" width="23.140625" style="0" customWidth="1"/>
  </cols>
  <sheetData>
    <row r="1" spans="1:4" ht="18">
      <c r="A1" s="24" t="s">
        <v>265</v>
      </c>
      <c r="B1" s="24"/>
      <c r="C1" s="24"/>
      <c r="D1" s="25"/>
    </row>
    <row r="2" spans="1:4" ht="24.75" customHeight="1">
      <c r="A2" s="110" t="s">
        <v>267</v>
      </c>
      <c r="B2" s="110"/>
      <c r="C2" s="110"/>
      <c r="D2" s="110"/>
    </row>
    <row r="3" spans="1:4" ht="22.5" customHeight="1">
      <c r="A3" s="102" t="s">
        <v>378</v>
      </c>
      <c r="B3" s="102"/>
      <c r="C3" s="102"/>
      <c r="D3" s="102"/>
    </row>
    <row r="4" spans="1:4" ht="22.5" customHeight="1">
      <c r="A4" s="26"/>
      <c r="B4" s="26"/>
      <c r="C4" s="26"/>
      <c r="D4" s="26"/>
    </row>
    <row r="5" spans="1:4" ht="17.25">
      <c r="A5" s="26"/>
      <c r="B5" s="27"/>
      <c r="C5" s="28" t="s">
        <v>266</v>
      </c>
      <c r="D5" s="25"/>
    </row>
    <row r="6" spans="1:4" ht="24.75" customHeight="1">
      <c r="A6" s="151" t="s">
        <v>0</v>
      </c>
      <c r="B6" s="151" t="s">
        <v>1</v>
      </c>
      <c r="C6" s="100" t="s">
        <v>2</v>
      </c>
      <c r="D6" s="25"/>
    </row>
    <row r="7" spans="1:4" ht="0.75" customHeight="1">
      <c r="A7" s="151"/>
      <c r="B7" s="151"/>
      <c r="C7" s="101"/>
      <c r="D7" s="25"/>
    </row>
    <row r="8" spans="1:4" ht="21.75" customHeight="1">
      <c r="A8" s="99"/>
      <c r="B8" s="99" t="s">
        <v>61</v>
      </c>
      <c r="C8" s="29">
        <f>C9+C62</f>
        <v>1028729</v>
      </c>
      <c r="D8" s="25"/>
    </row>
    <row r="9" spans="1:4" ht="18">
      <c r="A9" s="31" t="s">
        <v>34</v>
      </c>
      <c r="B9" s="32" t="s">
        <v>379</v>
      </c>
      <c r="C9" s="30">
        <f>C10+C54+C55+C60+C61</f>
        <v>960417</v>
      </c>
      <c r="D9" s="25"/>
    </row>
    <row r="10" spans="1:4" ht="18">
      <c r="A10" s="31" t="s">
        <v>3</v>
      </c>
      <c r="B10" s="32" t="s">
        <v>381</v>
      </c>
      <c r="C10" s="30">
        <f>C11+C18+C25+C33+C40+C41+C42+C43+C44+C45+C46+C52+C53</f>
        <v>951619</v>
      </c>
      <c r="D10" s="25"/>
    </row>
    <row r="11" spans="1:4" ht="17.25">
      <c r="A11" s="33">
        <v>1</v>
      </c>
      <c r="B11" s="34" t="s">
        <v>62</v>
      </c>
      <c r="C11" s="35">
        <f>C12+C13+C14+C15+C16+C17</f>
        <v>439389</v>
      </c>
      <c r="D11" s="25"/>
    </row>
    <row r="12" spans="1:4" ht="17.25">
      <c r="A12" s="33"/>
      <c r="B12" s="36" t="s">
        <v>63</v>
      </c>
      <c r="C12" s="35">
        <v>75780</v>
      </c>
      <c r="D12" s="25"/>
    </row>
    <row r="13" spans="1:4" ht="17.25">
      <c r="A13" s="33"/>
      <c r="B13" s="36" t="s">
        <v>64</v>
      </c>
      <c r="C13" s="35">
        <v>344397</v>
      </c>
      <c r="D13" s="25"/>
    </row>
    <row r="14" spans="1:4" ht="17.25">
      <c r="A14" s="33"/>
      <c r="B14" s="36" t="s">
        <v>385</v>
      </c>
      <c r="C14" s="35">
        <v>2070</v>
      </c>
      <c r="D14" s="25"/>
    </row>
    <row r="15" spans="1:4" ht="17.25">
      <c r="A15" s="33"/>
      <c r="B15" s="36" t="s">
        <v>65</v>
      </c>
      <c r="C15" s="35">
        <v>113</v>
      </c>
      <c r="D15" s="25"/>
    </row>
    <row r="16" spans="1:4" ht="17.25">
      <c r="A16" s="33"/>
      <c r="B16" s="36" t="s">
        <v>102</v>
      </c>
      <c r="C16" s="35">
        <v>15923</v>
      </c>
      <c r="D16" s="25"/>
    </row>
    <row r="17" spans="1:4" ht="17.25">
      <c r="A17" s="33"/>
      <c r="B17" s="36" t="s">
        <v>66</v>
      </c>
      <c r="C17" s="35">
        <v>1106</v>
      </c>
      <c r="D17" s="25"/>
    </row>
    <row r="18" spans="1:4" ht="17.25">
      <c r="A18" s="33">
        <v>2</v>
      </c>
      <c r="B18" s="34" t="s">
        <v>67</v>
      </c>
      <c r="C18" s="35">
        <f>SUM(C19:C24)</f>
        <v>32154</v>
      </c>
      <c r="D18" s="25"/>
    </row>
    <row r="19" spans="1:4" ht="17.25">
      <c r="A19" s="33"/>
      <c r="B19" s="36" t="s">
        <v>63</v>
      </c>
      <c r="C19" s="35">
        <v>12306</v>
      </c>
      <c r="D19" s="25"/>
    </row>
    <row r="20" spans="1:4" ht="17.25">
      <c r="A20" s="33"/>
      <c r="B20" s="36" t="s">
        <v>64</v>
      </c>
      <c r="C20" s="35">
        <v>17457</v>
      </c>
      <c r="D20" s="25"/>
    </row>
    <row r="21" spans="1:4" ht="17.25">
      <c r="A21" s="33"/>
      <c r="B21" s="36" t="s">
        <v>380</v>
      </c>
      <c r="C21" s="35">
        <v>0</v>
      </c>
      <c r="D21" s="25"/>
    </row>
    <row r="22" spans="1:4" ht="17.25">
      <c r="A22" s="33"/>
      <c r="B22" s="36" t="s">
        <v>65</v>
      </c>
      <c r="C22" s="35">
        <v>164</v>
      </c>
      <c r="D22" s="25"/>
    </row>
    <row r="23" spans="1:4" ht="17.25">
      <c r="A23" s="33"/>
      <c r="B23" s="36" t="s">
        <v>102</v>
      </c>
      <c r="C23" s="35">
        <v>1077</v>
      </c>
      <c r="D23" s="25"/>
    </row>
    <row r="24" spans="1:4" ht="17.25">
      <c r="A24" s="33"/>
      <c r="B24" s="36" t="s">
        <v>66</v>
      </c>
      <c r="C24" s="35">
        <v>1150</v>
      </c>
      <c r="D24" s="25"/>
    </row>
    <row r="25" spans="1:4" ht="17.25">
      <c r="A25" s="33">
        <v>3</v>
      </c>
      <c r="B25" s="34" t="s">
        <v>68</v>
      </c>
      <c r="C25" s="35">
        <f>SUM(C26:C32)</f>
        <v>2533</v>
      </c>
      <c r="D25" s="25"/>
    </row>
    <row r="26" spans="1:4" ht="17.25">
      <c r="A26" s="33"/>
      <c r="B26" s="36" t="s">
        <v>63</v>
      </c>
      <c r="C26" s="35">
        <v>1952</v>
      </c>
      <c r="D26" s="25"/>
    </row>
    <row r="27" spans="1:4" ht="17.25">
      <c r="A27" s="33"/>
      <c r="B27" s="36" t="s">
        <v>64</v>
      </c>
      <c r="C27" s="35">
        <v>203</v>
      </c>
      <c r="D27" s="25"/>
    </row>
    <row r="28" spans="1:4" ht="17.25">
      <c r="A28" s="33"/>
      <c r="B28" s="36" t="s">
        <v>380</v>
      </c>
      <c r="C28" s="35">
        <v>0</v>
      </c>
      <c r="D28" s="25"/>
    </row>
    <row r="29" spans="1:4" ht="17.25">
      <c r="A29" s="33"/>
      <c r="B29" s="36" t="s">
        <v>65</v>
      </c>
      <c r="C29" s="35">
        <v>67</v>
      </c>
      <c r="D29" s="25"/>
    </row>
    <row r="30" spans="1:4" ht="17.25">
      <c r="A30" s="33"/>
      <c r="B30" s="36" t="s">
        <v>102</v>
      </c>
      <c r="C30" s="35">
        <v>0</v>
      </c>
      <c r="D30" s="25"/>
    </row>
    <row r="31" spans="1:4" ht="17.25">
      <c r="A31" s="33"/>
      <c r="B31" s="36" t="s">
        <v>213</v>
      </c>
      <c r="C31" s="35">
        <v>293</v>
      </c>
      <c r="D31" s="25"/>
    </row>
    <row r="32" spans="1:4" ht="17.25">
      <c r="A32" s="33"/>
      <c r="B32" s="36" t="s">
        <v>66</v>
      </c>
      <c r="C32" s="35">
        <v>18</v>
      </c>
      <c r="D32" s="25"/>
    </row>
    <row r="33" spans="1:4" ht="17.25">
      <c r="A33" s="33">
        <v>4</v>
      </c>
      <c r="B33" s="34" t="s">
        <v>69</v>
      </c>
      <c r="C33" s="35">
        <f>SUM(C34:C39)</f>
        <v>233257</v>
      </c>
      <c r="D33" s="25"/>
    </row>
    <row r="34" spans="1:4" ht="17.25">
      <c r="A34" s="33"/>
      <c r="B34" s="36" t="s">
        <v>63</v>
      </c>
      <c r="C34" s="35">
        <v>187160</v>
      </c>
      <c r="D34" s="25"/>
    </row>
    <row r="35" spans="1:4" ht="17.25">
      <c r="A35" s="33"/>
      <c r="B35" s="36" t="s">
        <v>64</v>
      </c>
      <c r="C35" s="35">
        <v>37741</v>
      </c>
      <c r="D35" s="25"/>
    </row>
    <row r="36" spans="1:4" ht="17.25">
      <c r="A36" s="33"/>
      <c r="B36" s="36" t="s">
        <v>380</v>
      </c>
      <c r="C36" s="35">
        <v>301</v>
      </c>
      <c r="D36" s="25"/>
    </row>
    <row r="37" spans="1:4" ht="17.25">
      <c r="A37" s="33"/>
      <c r="B37" s="36" t="s">
        <v>65</v>
      </c>
      <c r="C37" s="35">
        <v>5410</v>
      </c>
      <c r="D37" s="25"/>
    </row>
    <row r="38" spans="1:4" ht="17.25">
      <c r="A38" s="33"/>
      <c r="B38" s="36" t="s">
        <v>102</v>
      </c>
      <c r="C38" s="35">
        <v>714</v>
      </c>
      <c r="D38" s="25"/>
    </row>
    <row r="39" spans="1:4" ht="17.25">
      <c r="A39" s="33"/>
      <c r="B39" s="36" t="s">
        <v>66</v>
      </c>
      <c r="C39" s="35">
        <v>1931</v>
      </c>
      <c r="D39" s="25"/>
    </row>
    <row r="40" spans="1:4" ht="17.25">
      <c r="A40" s="33">
        <v>5</v>
      </c>
      <c r="B40" s="34" t="s">
        <v>70</v>
      </c>
      <c r="C40" s="35">
        <v>22028</v>
      </c>
      <c r="D40" s="25"/>
    </row>
    <row r="41" spans="1:4" ht="17.25">
      <c r="A41" s="33">
        <v>6</v>
      </c>
      <c r="B41" s="34" t="s">
        <v>71</v>
      </c>
      <c r="C41" s="35">
        <v>11502</v>
      </c>
      <c r="D41" s="25"/>
    </row>
    <row r="42" spans="1:4" ht="17.25">
      <c r="A42" s="33">
        <v>7</v>
      </c>
      <c r="B42" s="34" t="s">
        <v>72</v>
      </c>
      <c r="C42" s="35">
        <v>9277</v>
      </c>
      <c r="D42" s="25"/>
    </row>
    <row r="43" spans="1:4" ht="17.25">
      <c r="A43" s="33">
        <v>8</v>
      </c>
      <c r="B43" s="34" t="s">
        <v>73</v>
      </c>
      <c r="C43" s="35">
        <v>39576</v>
      </c>
      <c r="D43" s="25"/>
    </row>
    <row r="44" spans="1:4" ht="17.25">
      <c r="A44" s="33">
        <v>9</v>
      </c>
      <c r="B44" s="34" t="s">
        <v>74</v>
      </c>
      <c r="C44" s="35">
        <v>6938</v>
      </c>
      <c r="D44" s="25"/>
    </row>
    <row r="45" spans="1:4" ht="17.25">
      <c r="A45" s="33">
        <v>10</v>
      </c>
      <c r="B45" s="34" t="s">
        <v>75</v>
      </c>
      <c r="C45" s="35">
        <f>16211+3187</f>
        <v>19398</v>
      </c>
      <c r="D45" s="25"/>
    </row>
    <row r="46" spans="1:4" ht="17.25">
      <c r="A46" s="33">
        <v>11</v>
      </c>
      <c r="B46" s="34" t="s">
        <v>76</v>
      </c>
      <c r="C46" s="35">
        <f>SUM(C47:C51)</f>
        <v>71943</v>
      </c>
      <c r="D46" s="25"/>
    </row>
    <row r="47" spans="1:4" ht="17.25">
      <c r="A47" s="33" t="s">
        <v>77</v>
      </c>
      <c r="B47" s="34" t="s">
        <v>78</v>
      </c>
      <c r="C47" s="35">
        <v>3045</v>
      </c>
      <c r="D47" s="25"/>
    </row>
    <row r="48" spans="1:4" ht="17.25">
      <c r="A48" s="33" t="s">
        <v>79</v>
      </c>
      <c r="B48" s="34" t="s">
        <v>80</v>
      </c>
      <c r="C48" s="35">
        <v>14009</v>
      </c>
      <c r="D48" s="25"/>
    </row>
    <row r="49" spans="1:4" ht="17.25">
      <c r="A49" s="33" t="s">
        <v>81</v>
      </c>
      <c r="B49" s="34" t="s">
        <v>82</v>
      </c>
      <c r="C49" s="35">
        <v>2063</v>
      </c>
      <c r="D49" s="25"/>
    </row>
    <row r="50" spans="1:4" ht="17.25">
      <c r="A50" s="33" t="s">
        <v>83</v>
      </c>
      <c r="B50" s="34" t="s">
        <v>84</v>
      </c>
      <c r="C50" s="37">
        <v>52711</v>
      </c>
      <c r="D50" s="25"/>
    </row>
    <row r="51" spans="1:4" ht="17.25">
      <c r="A51" s="33" t="s">
        <v>85</v>
      </c>
      <c r="B51" s="34" t="s">
        <v>86</v>
      </c>
      <c r="C51" s="35">
        <v>115</v>
      </c>
      <c r="D51" s="25"/>
    </row>
    <row r="52" spans="1:4" ht="17.25">
      <c r="A52" s="33">
        <v>12</v>
      </c>
      <c r="B52" s="34" t="s">
        <v>87</v>
      </c>
      <c r="C52" s="35">
        <v>6</v>
      </c>
      <c r="D52" s="25"/>
    </row>
    <row r="53" spans="1:4" ht="17.25">
      <c r="A53" s="33">
        <v>13</v>
      </c>
      <c r="B53" s="34" t="s">
        <v>88</v>
      </c>
      <c r="C53" s="35">
        <f>63574+44</f>
        <v>63618</v>
      </c>
      <c r="D53" s="25"/>
    </row>
    <row r="54" spans="1:4" ht="18">
      <c r="A54" s="31" t="s">
        <v>9</v>
      </c>
      <c r="B54" s="32" t="s">
        <v>6</v>
      </c>
      <c r="C54" s="35"/>
      <c r="D54" s="25"/>
    </row>
    <row r="55" spans="1:4" ht="18">
      <c r="A55" s="31" t="s">
        <v>22</v>
      </c>
      <c r="B55" s="32" t="s">
        <v>382</v>
      </c>
      <c r="C55" s="30">
        <f>SUM(C57:C58)</f>
        <v>8798</v>
      </c>
      <c r="D55" s="25"/>
    </row>
    <row r="56" spans="1:4" ht="18">
      <c r="A56" s="33"/>
      <c r="B56" s="32" t="s">
        <v>386</v>
      </c>
      <c r="C56" s="35"/>
      <c r="D56" s="25"/>
    </row>
    <row r="57" spans="1:4" ht="17.25">
      <c r="A57" s="33">
        <v>1</v>
      </c>
      <c r="B57" s="34" t="s">
        <v>383</v>
      </c>
      <c r="C57" s="35">
        <v>3265</v>
      </c>
      <c r="D57" s="25"/>
    </row>
    <row r="58" spans="1:4" ht="17.25">
      <c r="A58" s="33">
        <v>2</v>
      </c>
      <c r="B58" s="34" t="s">
        <v>89</v>
      </c>
      <c r="C58" s="35">
        <v>5533</v>
      </c>
      <c r="D58" s="25"/>
    </row>
    <row r="59" spans="1:4" ht="17.25">
      <c r="A59" s="33">
        <v>3</v>
      </c>
      <c r="B59" s="34" t="s">
        <v>90</v>
      </c>
      <c r="C59" s="35">
        <v>0</v>
      </c>
      <c r="D59" s="25"/>
    </row>
    <row r="60" spans="1:4" ht="18">
      <c r="A60" s="31" t="s">
        <v>91</v>
      </c>
      <c r="B60" s="32" t="s">
        <v>7</v>
      </c>
      <c r="C60" s="35">
        <v>0</v>
      </c>
      <c r="D60" s="25"/>
    </row>
    <row r="61" spans="1:4" ht="18">
      <c r="A61" s="31" t="s">
        <v>92</v>
      </c>
      <c r="B61" s="32" t="s">
        <v>384</v>
      </c>
      <c r="C61" s="35">
        <v>0</v>
      </c>
      <c r="D61" s="25"/>
    </row>
    <row r="62" spans="1:4" ht="18">
      <c r="A62" s="31" t="s">
        <v>48</v>
      </c>
      <c r="B62" s="32" t="s">
        <v>21</v>
      </c>
      <c r="C62" s="30">
        <f>SUM(C63:C66)</f>
        <v>68312</v>
      </c>
      <c r="D62" s="25"/>
    </row>
    <row r="63" spans="1:4" ht="17.25">
      <c r="A63" s="33">
        <v>1</v>
      </c>
      <c r="B63" s="34" t="s">
        <v>93</v>
      </c>
      <c r="C63" s="35">
        <v>19346</v>
      </c>
      <c r="D63" s="25"/>
    </row>
    <row r="64" spans="1:4" ht="17.25">
      <c r="A64" s="33">
        <v>2</v>
      </c>
      <c r="B64" s="34" t="s">
        <v>94</v>
      </c>
      <c r="C64" s="35">
        <v>9923</v>
      </c>
      <c r="D64" s="25"/>
    </row>
    <row r="65" spans="1:4" ht="17.25">
      <c r="A65" s="33">
        <v>3</v>
      </c>
      <c r="B65" s="34" t="s">
        <v>95</v>
      </c>
      <c r="C65" s="35">
        <v>9824</v>
      </c>
      <c r="D65" s="25"/>
    </row>
    <row r="66" spans="1:4" ht="17.25">
      <c r="A66" s="33">
        <v>4</v>
      </c>
      <c r="B66" s="34" t="s">
        <v>96</v>
      </c>
      <c r="C66" s="35">
        <v>29219</v>
      </c>
      <c r="D66" s="25"/>
    </row>
    <row r="67" spans="1:4" ht="22.5" customHeight="1">
      <c r="A67" s="33"/>
      <c r="B67" s="31" t="s">
        <v>97</v>
      </c>
      <c r="C67" s="30"/>
      <c r="D67" s="25"/>
    </row>
    <row r="68" spans="1:4" ht="18">
      <c r="A68" s="31" t="s">
        <v>34</v>
      </c>
      <c r="B68" s="32" t="s">
        <v>98</v>
      </c>
      <c r="C68" s="30">
        <f>SUM(C69:C74)</f>
        <v>2029527</v>
      </c>
      <c r="D68" s="25"/>
    </row>
    <row r="69" spans="1:4" ht="17.25">
      <c r="A69" s="33">
        <v>1</v>
      </c>
      <c r="B69" s="34" t="s">
        <v>99</v>
      </c>
      <c r="C69" s="35">
        <v>252695</v>
      </c>
      <c r="D69" s="25"/>
    </row>
    <row r="70" spans="1:4" ht="17.25">
      <c r="A70" s="33">
        <v>2</v>
      </c>
      <c r="B70" s="34" t="s">
        <v>100</v>
      </c>
      <c r="C70" s="35">
        <v>695581</v>
      </c>
      <c r="D70" s="25"/>
    </row>
    <row r="71" spans="1:4" ht="17.25">
      <c r="A71" s="33">
        <v>3</v>
      </c>
      <c r="B71" s="34" t="s">
        <v>15</v>
      </c>
      <c r="C71" s="35">
        <v>541096</v>
      </c>
      <c r="D71" s="25"/>
    </row>
    <row r="72" spans="1:4" ht="17.25">
      <c r="A72" s="33">
        <v>4</v>
      </c>
      <c r="B72" s="34" t="s">
        <v>19</v>
      </c>
      <c r="C72" s="35">
        <v>157764</v>
      </c>
      <c r="D72" s="25"/>
    </row>
    <row r="73" spans="1:4" ht="17.25">
      <c r="A73" s="33">
        <v>5</v>
      </c>
      <c r="B73" s="34" t="s">
        <v>384</v>
      </c>
      <c r="C73" s="37">
        <v>20000</v>
      </c>
      <c r="D73" s="25"/>
    </row>
    <row r="74" spans="1:4" ht="17.25">
      <c r="A74" s="33">
        <v>6</v>
      </c>
      <c r="B74" s="34" t="s">
        <v>101</v>
      </c>
      <c r="C74" s="35">
        <v>362391</v>
      </c>
      <c r="D74" s="25"/>
    </row>
    <row r="75" spans="1:4" ht="18">
      <c r="A75" s="31" t="s">
        <v>48</v>
      </c>
      <c r="B75" s="32" t="s">
        <v>21</v>
      </c>
      <c r="C75" s="30">
        <f>SUM(C76:C79)</f>
        <v>68312</v>
      </c>
      <c r="D75" s="25"/>
    </row>
    <row r="76" spans="1:4" ht="17.25">
      <c r="A76" s="33">
        <v>1</v>
      </c>
      <c r="B76" s="34" t="s">
        <v>93</v>
      </c>
      <c r="C76" s="35">
        <v>19346</v>
      </c>
      <c r="D76" s="25"/>
    </row>
    <row r="77" spans="1:4" ht="17.25">
      <c r="A77" s="33">
        <v>2</v>
      </c>
      <c r="B77" s="34" t="s">
        <v>94</v>
      </c>
      <c r="C77" s="35">
        <v>9923</v>
      </c>
      <c r="D77" s="25"/>
    </row>
    <row r="78" spans="1:4" ht="17.25">
      <c r="A78" s="33">
        <v>3</v>
      </c>
      <c r="B78" s="34" t="s">
        <v>95</v>
      </c>
      <c r="C78" s="35">
        <v>9824</v>
      </c>
      <c r="D78" s="25"/>
    </row>
    <row r="79" spans="1:4" ht="17.25">
      <c r="A79" s="38">
        <v>4</v>
      </c>
      <c r="B79" s="39" t="s">
        <v>96</v>
      </c>
      <c r="C79" s="40">
        <v>29219</v>
      </c>
      <c r="D79" s="25"/>
    </row>
  </sheetData>
  <mergeCells count="4">
    <mergeCell ref="A6:A7"/>
    <mergeCell ref="B6:B7"/>
    <mergeCell ref="A2:D2"/>
    <mergeCell ref="A3:D3"/>
  </mergeCells>
  <printOptions/>
  <pageMargins left="0.5" right="0.35" top="0.59" bottom="0.25" header="0.3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22" sqref="B22"/>
    </sheetView>
  </sheetViews>
  <sheetFormatPr defaultColWidth="9.140625" defaultRowHeight="12.75"/>
  <cols>
    <col min="1" max="1" width="6.421875" style="0" bestFit="1" customWidth="1"/>
    <col min="2" max="2" width="67.8515625" style="0" customWidth="1"/>
    <col min="3" max="3" width="23.00390625" style="0" customWidth="1"/>
  </cols>
  <sheetData>
    <row r="1" spans="1:4" ht="18">
      <c r="A1" s="24" t="s">
        <v>270</v>
      </c>
      <c r="B1" s="24"/>
      <c r="C1" s="24"/>
      <c r="D1" s="25"/>
    </row>
    <row r="2" spans="1:4" ht="17.25">
      <c r="A2" s="26"/>
      <c r="B2" s="41"/>
      <c r="C2" s="41"/>
      <c r="D2" s="25"/>
    </row>
    <row r="3" spans="1:4" ht="21">
      <c r="A3" s="110" t="s">
        <v>197</v>
      </c>
      <c r="B3" s="110"/>
      <c r="C3" s="110"/>
      <c r="D3" s="25"/>
    </row>
    <row r="4" spans="1:4" ht="19.5">
      <c r="A4" s="111" t="s">
        <v>375</v>
      </c>
      <c r="B4" s="102"/>
      <c r="C4" s="102"/>
      <c r="D4" s="25"/>
    </row>
    <row r="5" spans="1:4" ht="16.5">
      <c r="A5" s="115"/>
      <c r="B5" s="115"/>
      <c r="C5" s="115"/>
      <c r="D5" s="25"/>
    </row>
    <row r="6" spans="1:4" ht="17.25">
      <c r="A6" s="26"/>
      <c r="B6" s="27"/>
      <c r="C6" s="27" t="s">
        <v>271</v>
      </c>
      <c r="D6" s="42"/>
    </row>
    <row r="7" spans="1:4" ht="15">
      <c r="A7" s="151" t="s">
        <v>0</v>
      </c>
      <c r="B7" s="151" t="s">
        <v>1</v>
      </c>
      <c r="C7" s="151" t="s">
        <v>2</v>
      </c>
      <c r="D7" s="42"/>
    </row>
    <row r="8" spans="1:4" ht="15">
      <c r="A8" s="151"/>
      <c r="B8" s="151"/>
      <c r="C8" s="151"/>
      <c r="D8" s="42"/>
    </row>
    <row r="9" spans="1:4" ht="21.75" customHeight="1">
      <c r="A9" s="99"/>
      <c r="B9" s="99" t="s">
        <v>103</v>
      </c>
      <c r="C9" s="29">
        <f>C10+C25</f>
        <v>1915996</v>
      </c>
      <c r="D9" s="42"/>
    </row>
    <row r="10" spans="1:4" ht="18">
      <c r="A10" s="31" t="s">
        <v>34</v>
      </c>
      <c r="B10" s="32" t="s">
        <v>387</v>
      </c>
      <c r="C10" s="30">
        <f>C11+C15+C19+C20+C21+C22+C23+C24</f>
        <v>1847684</v>
      </c>
      <c r="D10" s="42"/>
    </row>
    <row r="11" spans="1:4" ht="18">
      <c r="A11" s="31" t="s">
        <v>3</v>
      </c>
      <c r="B11" s="32" t="s">
        <v>24</v>
      </c>
      <c r="C11" s="30">
        <v>374479</v>
      </c>
      <c r="D11" s="42"/>
    </row>
    <row r="12" spans="1:4" ht="17.25">
      <c r="A12" s="33"/>
      <c r="B12" s="34" t="s">
        <v>104</v>
      </c>
      <c r="C12" s="35"/>
      <c r="D12" s="42"/>
    </row>
    <row r="13" spans="1:4" ht="17.25">
      <c r="A13" s="33"/>
      <c r="B13" s="36" t="s">
        <v>105</v>
      </c>
      <c r="C13" s="35">
        <v>74606</v>
      </c>
      <c r="D13" s="44" t="s">
        <v>191</v>
      </c>
    </row>
    <row r="14" spans="1:4" ht="17.25">
      <c r="A14" s="33"/>
      <c r="B14" s="36" t="s">
        <v>106</v>
      </c>
      <c r="C14" s="35">
        <v>2474</v>
      </c>
      <c r="D14" s="42"/>
    </row>
    <row r="15" spans="1:4" ht="18">
      <c r="A15" s="31" t="s">
        <v>9</v>
      </c>
      <c r="B15" s="32" t="s">
        <v>25</v>
      </c>
      <c r="C15" s="30">
        <v>837125</v>
      </c>
      <c r="D15" s="42"/>
    </row>
    <row r="16" spans="1:4" ht="17.25">
      <c r="A16" s="33"/>
      <c r="B16" s="34" t="s">
        <v>104</v>
      </c>
      <c r="C16" s="35"/>
      <c r="D16" s="42"/>
    </row>
    <row r="17" spans="1:4" ht="17.25">
      <c r="A17" s="33"/>
      <c r="B17" s="36" t="s">
        <v>105</v>
      </c>
      <c r="C17" s="35">
        <v>320535</v>
      </c>
      <c r="D17" s="42"/>
    </row>
    <row r="18" spans="1:4" ht="17.25">
      <c r="A18" s="33"/>
      <c r="B18" s="36" t="s">
        <v>106</v>
      </c>
      <c r="C18" s="35">
        <v>7101</v>
      </c>
      <c r="D18" s="42"/>
    </row>
    <row r="19" spans="1:4" ht="33" customHeight="1">
      <c r="A19" s="31" t="s">
        <v>22</v>
      </c>
      <c r="B19" s="45" t="s">
        <v>388</v>
      </c>
      <c r="C19" s="30">
        <v>38905</v>
      </c>
      <c r="D19" s="42"/>
    </row>
    <row r="20" spans="1:4" ht="18">
      <c r="A20" s="31" t="s">
        <v>91</v>
      </c>
      <c r="B20" s="32" t="s">
        <v>389</v>
      </c>
      <c r="C20" s="30">
        <v>0</v>
      </c>
      <c r="D20" s="42"/>
    </row>
    <row r="21" spans="1:4" ht="18">
      <c r="A21" s="31" t="s">
        <v>92</v>
      </c>
      <c r="B21" s="32" t="s">
        <v>390</v>
      </c>
      <c r="C21" s="30">
        <v>66999</v>
      </c>
      <c r="D21" s="42"/>
    </row>
    <row r="22" spans="1:4" ht="18">
      <c r="A22" s="31" t="s">
        <v>107</v>
      </c>
      <c r="B22" s="32" t="s">
        <v>108</v>
      </c>
      <c r="C22" s="30">
        <v>0</v>
      </c>
      <c r="D22" s="42"/>
    </row>
    <row r="23" spans="1:4" ht="18">
      <c r="A23" s="31" t="s">
        <v>109</v>
      </c>
      <c r="B23" s="32" t="s">
        <v>30</v>
      </c>
      <c r="C23" s="30">
        <v>529756</v>
      </c>
      <c r="D23" s="42"/>
    </row>
    <row r="24" spans="1:4" ht="18">
      <c r="A24" s="31" t="s">
        <v>131</v>
      </c>
      <c r="B24" s="32" t="s">
        <v>198</v>
      </c>
      <c r="C24" s="30">
        <v>420</v>
      </c>
      <c r="D24" s="42"/>
    </row>
    <row r="25" spans="1:4" ht="18">
      <c r="A25" s="31" t="s">
        <v>48</v>
      </c>
      <c r="B25" s="32" t="s">
        <v>110</v>
      </c>
      <c r="C25" s="30">
        <v>68312</v>
      </c>
      <c r="D25" s="42"/>
    </row>
    <row r="26" spans="1:4" ht="17.25">
      <c r="A26" s="33">
        <v>1</v>
      </c>
      <c r="B26" s="34" t="s">
        <v>111</v>
      </c>
      <c r="C26" s="35">
        <v>19346</v>
      </c>
      <c r="D26" s="42"/>
    </row>
    <row r="27" spans="1:4" ht="17.25">
      <c r="A27" s="38">
        <v>2</v>
      </c>
      <c r="B27" s="34" t="s">
        <v>112</v>
      </c>
      <c r="C27" s="35">
        <v>846</v>
      </c>
      <c r="D27" s="42"/>
    </row>
    <row r="28" spans="1:4" ht="17.25">
      <c r="A28" s="33">
        <v>3</v>
      </c>
      <c r="B28" s="34" t="s">
        <v>113</v>
      </c>
      <c r="C28" s="35">
        <v>12263</v>
      </c>
      <c r="D28" s="42"/>
    </row>
    <row r="29" spans="1:4" ht="17.25">
      <c r="A29" s="38">
        <v>4</v>
      </c>
      <c r="B29" s="39" t="s">
        <v>114</v>
      </c>
      <c r="C29" s="40">
        <v>35857</v>
      </c>
      <c r="D29" s="42"/>
    </row>
  </sheetData>
  <mergeCells count="6">
    <mergeCell ref="A7:A8"/>
    <mergeCell ref="B7:B8"/>
    <mergeCell ref="C7:C8"/>
    <mergeCell ref="A3:C3"/>
    <mergeCell ref="A4:C4"/>
    <mergeCell ref="A5:C5"/>
  </mergeCells>
  <printOptions/>
  <pageMargins left="0.42" right="0.25" top="0.5" bottom="0.35" header="0.25" footer="0.2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B32" sqref="B32"/>
    </sheetView>
  </sheetViews>
  <sheetFormatPr defaultColWidth="9.140625" defaultRowHeight="12.75"/>
  <cols>
    <col min="1" max="1" width="9.57421875" style="0" customWidth="1"/>
    <col min="2" max="2" width="59.57421875" style="0" customWidth="1"/>
    <col min="3" max="3" width="29.140625" style="0" customWidth="1"/>
    <col min="6" max="6" width="13.8515625" style="0" bestFit="1" customWidth="1"/>
  </cols>
  <sheetData>
    <row r="1" spans="1:3" ht="18">
      <c r="A1" s="107" t="s">
        <v>263</v>
      </c>
      <c r="B1" s="107"/>
      <c r="C1" s="47" t="s">
        <v>115</v>
      </c>
    </row>
    <row r="2" spans="1:3" ht="17.25">
      <c r="A2" s="26"/>
      <c r="B2" s="41"/>
      <c r="C2" s="41"/>
    </row>
    <row r="3" spans="1:3" ht="21">
      <c r="A3" s="110" t="s">
        <v>116</v>
      </c>
      <c r="B3" s="110"/>
      <c r="C3" s="110"/>
    </row>
    <row r="4" spans="1:3" ht="21">
      <c r="A4" s="110" t="s">
        <v>200</v>
      </c>
      <c r="B4" s="110"/>
      <c r="C4" s="110"/>
    </row>
    <row r="5" spans="1:3" ht="19.5">
      <c r="A5" s="102" t="s">
        <v>391</v>
      </c>
      <c r="B5" s="111"/>
      <c r="C5" s="111"/>
    </row>
    <row r="6" spans="1:3" ht="16.5">
      <c r="A6" s="115"/>
      <c r="B6" s="115"/>
      <c r="C6" s="115"/>
    </row>
    <row r="7" spans="1:3" ht="19.5">
      <c r="A7" s="26"/>
      <c r="B7" s="41"/>
      <c r="C7" s="150" t="s">
        <v>271</v>
      </c>
    </row>
    <row r="8" spans="1:3" ht="21" customHeight="1">
      <c r="A8" s="114" t="s">
        <v>0</v>
      </c>
      <c r="B8" s="114" t="s">
        <v>1</v>
      </c>
      <c r="C8" s="114" t="s">
        <v>2</v>
      </c>
    </row>
    <row r="9" spans="1:3" ht="12.75">
      <c r="A9" s="114"/>
      <c r="B9" s="114"/>
      <c r="C9" s="114"/>
    </row>
    <row r="10" spans="1:3" ht="20.25" customHeight="1">
      <c r="A10" s="99"/>
      <c r="B10" s="99" t="s">
        <v>117</v>
      </c>
      <c r="C10" s="29">
        <f>C11+C14+C28+C29+C30+C31+C32+C33</f>
        <v>1600766</v>
      </c>
    </row>
    <row r="11" spans="1:3" ht="18">
      <c r="A11" s="31" t="s">
        <v>3</v>
      </c>
      <c r="B11" s="32" t="s">
        <v>24</v>
      </c>
      <c r="C11" s="30">
        <f>C12+C13</f>
        <v>165277</v>
      </c>
    </row>
    <row r="12" spans="1:3" ht="17.25">
      <c r="A12" s="33">
        <v>1</v>
      </c>
      <c r="B12" s="34" t="s">
        <v>118</v>
      </c>
      <c r="C12" s="35">
        <v>136540</v>
      </c>
    </row>
    <row r="13" spans="1:3" ht="17.25">
      <c r="A13" s="33">
        <v>2</v>
      </c>
      <c r="B13" s="34" t="s">
        <v>119</v>
      </c>
      <c r="C13" s="35">
        <v>28737</v>
      </c>
    </row>
    <row r="14" spans="1:3" ht="18">
      <c r="A14" s="31" t="s">
        <v>9</v>
      </c>
      <c r="B14" s="32" t="s">
        <v>25</v>
      </c>
      <c r="C14" s="30">
        <f>SUM(C15:C27)</f>
        <v>273121</v>
      </c>
    </row>
    <row r="15" spans="1:3" ht="17.25">
      <c r="A15" s="33">
        <v>1</v>
      </c>
      <c r="B15" s="34" t="s">
        <v>120</v>
      </c>
      <c r="C15" s="35">
        <v>7856</v>
      </c>
    </row>
    <row r="16" spans="1:3" ht="17.25">
      <c r="A16" s="33">
        <v>2</v>
      </c>
      <c r="B16" s="34" t="s">
        <v>121</v>
      </c>
      <c r="C16" s="35">
        <v>2566</v>
      </c>
    </row>
    <row r="17" spans="1:3" ht="17.25">
      <c r="A17" s="33">
        <v>3</v>
      </c>
      <c r="B17" s="34" t="s">
        <v>122</v>
      </c>
      <c r="C17" s="35">
        <v>58881</v>
      </c>
    </row>
    <row r="18" spans="1:3" ht="17.25">
      <c r="A18" s="33">
        <v>4</v>
      </c>
      <c r="B18" s="34" t="s">
        <v>123</v>
      </c>
      <c r="C18" s="35">
        <v>33628</v>
      </c>
    </row>
    <row r="19" spans="1:3" ht="17.25">
      <c r="A19" s="33">
        <v>5</v>
      </c>
      <c r="B19" s="34" t="s">
        <v>124</v>
      </c>
      <c r="C19" s="35">
        <v>7101</v>
      </c>
    </row>
    <row r="20" spans="1:3" ht="17.25">
      <c r="A20" s="33">
        <v>6</v>
      </c>
      <c r="B20" s="34" t="s">
        <v>392</v>
      </c>
      <c r="C20" s="35">
        <v>4954</v>
      </c>
    </row>
    <row r="21" spans="1:6" ht="17.25">
      <c r="A21" s="33">
        <v>7</v>
      </c>
      <c r="B21" s="34" t="s">
        <v>125</v>
      </c>
      <c r="C21" s="35">
        <v>8683</v>
      </c>
      <c r="F21" s="11"/>
    </row>
    <row r="22" spans="1:3" ht="17.25">
      <c r="A22" s="33">
        <v>8</v>
      </c>
      <c r="B22" s="34" t="s">
        <v>126</v>
      </c>
      <c r="C22" s="35">
        <v>3784</v>
      </c>
    </row>
    <row r="23" spans="1:3" ht="17.25">
      <c r="A23" s="33">
        <v>9</v>
      </c>
      <c r="B23" s="34" t="s">
        <v>127</v>
      </c>
      <c r="C23" s="35">
        <v>23206</v>
      </c>
    </row>
    <row r="24" spans="1:3" ht="17.25">
      <c r="A24" s="33">
        <v>10</v>
      </c>
      <c r="B24" s="34" t="s">
        <v>112</v>
      </c>
      <c r="C24" s="35">
        <f>33485+172</f>
        <v>33657</v>
      </c>
    </row>
    <row r="25" spans="1:3" ht="17.25">
      <c r="A25" s="33">
        <v>11</v>
      </c>
      <c r="B25" s="34" t="s">
        <v>113</v>
      </c>
      <c r="C25" s="35">
        <v>66144</v>
      </c>
    </row>
    <row r="26" spans="1:3" ht="17.25">
      <c r="A26" s="33">
        <v>12</v>
      </c>
      <c r="B26" s="34" t="s">
        <v>128</v>
      </c>
      <c r="C26" s="35">
        <v>1200</v>
      </c>
    </row>
    <row r="27" spans="1:3" ht="17.25">
      <c r="A27" s="33">
        <v>13</v>
      </c>
      <c r="B27" s="34" t="s">
        <v>129</v>
      </c>
      <c r="C27" s="35">
        <v>21461</v>
      </c>
    </row>
    <row r="28" spans="1:3" ht="36">
      <c r="A28" s="31" t="s">
        <v>22</v>
      </c>
      <c r="B28" s="45" t="s">
        <v>393</v>
      </c>
      <c r="C28" s="30">
        <v>38905</v>
      </c>
    </row>
    <row r="29" spans="1:3" ht="18">
      <c r="A29" s="31" t="s">
        <v>91</v>
      </c>
      <c r="B29" s="32" t="s">
        <v>29</v>
      </c>
      <c r="C29" s="30">
        <v>53471</v>
      </c>
    </row>
    <row r="30" spans="1:3" ht="18">
      <c r="A30" s="31" t="s">
        <v>92</v>
      </c>
      <c r="B30" s="32" t="s">
        <v>130</v>
      </c>
      <c r="C30" s="46">
        <v>551852</v>
      </c>
    </row>
    <row r="31" spans="1:3" ht="18">
      <c r="A31" s="31" t="s">
        <v>107</v>
      </c>
      <c r="B31" s="32" t="s">
        <v>30</v>
      </c>
      <c r="C31" s="30">
        <v>495471</v>
      </c>
    </row>
    <row r="32" spans="1:3" ht="18">
      <c r="A32" s="31" t="s">
        <v>109</v>
      </c>
      <c r="B32" s="32" t="s">
        <v>394</v>
      </c>
      <c r="C32" s="30">
        <v>0</v>
      </c>
    </row>
    <row r="33" spans="1:3" ht="18">
      <c r="A33" s="31" t="s">
        <v>131</v>
      </c>
      <c r="B33" s="32" t="s">
        <v>132</v>
      </c>
      <c r="C33" s="30">
        <v>22669</v>
      </c>
    </row>
    <row r="34" spans="1:3" ht="17.25">
      <c r="A34" s="38"/>
      <c r="B34" s="39"/>
      <c r="C34" s="40"/>
    </row>
    <row r="35" spans="1:3" ht="12.75">
      <c r="A35" s="25"/>
      <c r="B35" s="25"/>
      <c r="C35" s="25"/>
    </row>
    <row r="36" spans="1:3" ht="12.75">
      <c r="A36" s="25"/>
      <c r="B36" s="25"/>
      <c r="C36" s="25"/>
    </row>
    <row r="37" spans="1:3" ht="12.75">
      <c r="A37" s="25"/>
      <c r="B37" s="25"/>
      <c r="C37" s="25"/>
    </row>
    <row r="38" spans="1:3" ht="12.75">
      <c r="A38" s="25"/>
      <c r="B38" s="25"/>
      <c r="C38" s="25"/>
    </row>
  </sheetData>
  <mergeCells count="8">
    <mergeCell ref="A6:C6"/>
    <mergeCell ref="A8:A9"/>
    <mergeCell ref="B8:B9"/>
    <mergeCell ref="A1:B1"/>
    <mergeCell ref="A3:C3"/>
    <mergeCell ref="A4:C4"/>
    <mergeCell ref="A5:C5"/>
    <mergeCell ref="C8:C9"/>
  </mergeCells>
  <printOptions/>
  <pageMargins left="0.4" right="0.25" top="0.5" bottom="0.35" header="0.25" footer="0.25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9"/>
  <sheetViews>
    <sheetView workbookViewId="0" topLeftCell="F118">
      <selection activeCell="Q9" sqref="Q9"/>
    </sheetView>
  </sheetViews>
  <sheetFormatPr defaultColWidth="9.140625" defaultRowHeight="12.75"/>
  <cols>
    <col min="1" max="1" width="4.57421875" style="0" bestFit="1" customWidth="1"/>
    <col min="2" max="2" width="41.8515625" style="0" customWidth="1"/>
    <col min="3" max="3" width="9.57421875" style="0" customWidth="1"/>
    <col min="4" max="7" width="7.8515625" style="0" customWidth="1"/>
    <col min="8" max="8" width="7.7109375" style="0" customWidth="1"/>
    <col min="9" max="9" width="8.421875" style="0" customWidth="1"/>
    <col min="10" max="10" width="7.7109375" style="0" customWidth="1"/>
    <col min="11" max="11" width="8.00390625" style="0" customWidth="1"/>
    <col min="12" max="12" width="6.57421875" style="0" customWidth="1"/>
    <col min="13" max="14" width="6.421875" style="0" customWidth="1"/>
    <col min="15" max="15" width="7.57421875" style="0" customWidth="1"/>
    <col min="16" max="16" width="7.7109375" style="0" customWidth="1"/>
    <col min="17" max="17" width="7.57421875" style="0" customWidth="1"/>
    <col min="18" max="18" width="8.57421875" style="0" customWidth="1"/>
    <col min="19" max="19" width="8.00390625" style="0" customWidth="1"/>
  </cols>
  <sheetData>
    <row r="1" spans="1:19" ht="18">
      <c r="A1" s="103" t="s">
        <v>264</v>
      </c>
      <c r="B1" s="10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23" t="s">
        <v>142</v>
      </c>
      <c r="P1" s="123"/>
      <c r="Q1" s="123"/>
      <c r="R1" s="123"/>
      <c r="S1" s="123"/>
    </row>
    <row r="2" spans="1:19" ht="17.25">
      <c r="A2" s="26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>
      <c r="A3" s="110" t="s">
        <v>212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9.5">
      <c r="A4" s="102" t="s">
        <v>395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6.5">
      <c r="A5" s="115"/>
      <c r="B5" s="11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7.25">
      <c r="A6" s="26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19" t="s">
        <v>396</v>
      </c>
      <c r="Q6" s="119"/>
      <c r="R6" s="119"/>
      <c r="S6" s="119"/>
    </row>
    <row r="7" spans="1:19" ht="18">
      <c r="A7" s="116" t="s">
        <v>0</v>
      </c>
      <c r="B7" s="116" t="s">
        <v>143</v>
      </c>
      <c r="C7" s="120" t="s">
        <v>185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1:19" ht="15.75" customHeight="1">
      <c r="A8" s="117"/>
      <c r="B8" s="117"/>
      <c r="C8" s="154" t="s">
        <v>144</v>
      </c>
      <c r="D8" s="120" t="s">
        <v>104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2"/>
    </row>
    <row r="9" spans="1:19" ht="80.25" customHeight="1">
      <c r="A9" s="118"/>
      <c r="B9" s="118"/>
      <c r="C9" s="155"/>
      <c r="D9" s="156" t="s">
        <v>272</v>
      </c>
      <c r="E9" s="156" t="s">
        <v>273</v>
      </c>
      <c r="F9" s="156" t="s">
        <v>277</v>
      </c>
      <c r="G9" s="156" t="s">
        <v>274</v>
      </c>
      <c r="H9" s="156" t="s">
        <v>275</v>
      </c>
      <c r="I9" s="156" t="s">
        <v>276</v>
      </c>
      <c r="J9" s="156" t="s">
        <v>278</v>
      </c>
      <c r="K9" s="156" t="s">
        <v>279</v>
      </c>
      <c r="L9" s="156" t="s">
        <v>280</v>
      </c>
      <c r="M9" s="156" t="s">
        <v>281</v>
      </c>
      <c r="N9" s="156" t="s">
        <v>283</v>
      </c>
      <c r="O9" s="156" t="s">
        <v>282</v>
      </c>
      <c r="P9" s="156" t="s">
        <v>284</v>
      </c>
      <c r="Q9" s="156" t="s">
        <v>400</v>
      </c>
      <c r="R9" s="157" t="s">
        <v>285</v>
      </c>
      <c r="S9" s="156" t="s">
        <v>286</v>
      </c>
    </row>
    <row r="10" spans="1:19" ht="18">
      <c r="A10" s="158"/>
      <c r="B10" s="158" t="s">
        <v>146</v>
      </c>
      <c r="C10" s="152">
        <f>SUM(D10:S10)</f>
        <v>344795</v>
      </c>
      <c r="D10" s="153">
        <f>SUM(D12:D112)</f>
        <v>2000</v>
      </c>
      <c r="E10" s="153">
        <f>SUM(E12:E112)</f>
        <v>4582</v>
      </c>
      <c r="F10" s="153">
        <f>SUM(F11:F112)</f>
        <v>18825</v>
      </c>
      <c r="G10" s="153">
        <f aca="true" t="shared" si="0" ref="G10:N10">SUM(G11:G112)</f>
        <v>4077</v>
      </c>
      <c r="H10" s="153">
        <f t="shared" si="0"/>
        <v>17862</v>
      </c>
      <c r="I10" s="153">
        <f t="shared" si="0"/>
        <v>90947</v>
      </c>
      <c r="J10" s="153">
        <f t="shared" si="0"/>
        <v>34711</v>
      </c>
      <c r="K10" s="153">
        <f t="shared" si="0"/>
        <v>15015</v>
      </c>
      <c r="L10" s="153">
        <f t="shared" si="0"/>
        <v>4803</v>
      </c>
      <c r="M10" s="153">
        <f t="shared" si="0"/>
        <v>8090</v>
      </c>
      <c r="N10" s="153">
        <f t="shared" si="0"/>
        <v>6875</v>
      </c>
      <c r="O10" s="153">
        <f>SUM(O12:O112)</f>
        <v>9938</v>
      </c>
      <c r="P10" s="153">
        <f>SUM(P12:P112)+P113</f>
        <v>81564</v>
      </c>
      <c r="Q10" s="153">
        <f>SUM(Q12:Q112)</f>
        <v>8900</v>
      </c>
      <c r="R10" s="153">
        <v>20824</v>
      </c>
      <c r="S10" s="153">
        <f>S128</f>
        <v>15782</v>
      </c>
    </row>
    <row r="11" spans="1:19" ht="18">
      <c r="A11" s="31" t="s">
        <v>3</v>
      </c>
      <c r="B11" s="32" t="s">
        <v>147</v>
      </c>
      <c r="C11" s="48">
        <f>SUM(C12:C112)</f>
        <v>301869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7.25">
      <c r="A12" s="33">
        <v>1</v>
      </c>
      <c r="B12" s="34" t="s">
        <v>148</v>
      </c>
      <c r="C12" s="49">
        <f aca="true" t="shared" si="1" ref="C12:C55">SUM(D12:S12)</f>
        <v>3575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>
        <v>3575</v>
      </c>
      <c r="Q12" s="49"/>
      <c r="R12" s="49"/>
      <c r="S12" s="49"/>
    </row>
    <row r="13" spans="1:19" ht="17.25">
      <c r="A13" s="33">
        <v>2</v>
      </c>
      <c r="B13" s="34" t="s">
        <v>149</v>
      </c>
      <c r="C13" s="49">
        <f t="shared" si="1"/>
        <v>8416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>
        <v>8416</v>
      </c>
      <c r="Q13" s="49"/>
      <c r="R13" s="49"/>
      <c r="S13" s="49"/>
    </row>
    <row r="14" spans="1:19" ht="17.25">
      <c r="A14" s="33">
        <v>3</v>
      </c>
      <c r="B14" s="34" t="s">
        <v>287</v>
      </c>
      <c r="C14" s="49">
        <f t="shared" si="1"/>
        <v>970</v>
      </c>
      <c r="D14" s="49">
        <v>400</v>
      </c>
      <c r="E14" s="49"/>
      <c r="F14" s="49"/>
      <c r="G14" s="49"/>
      <c r="H14" s="49"/>
      <c r="I14" s="49"/>
      <c r="J14" s="49"/>
      <c r="K14" s="49"/>
      <c r="L14" s="49">
        <v>570</v>
      </c>
      <c r="M14" s="49"/>
      <c r="N14" s="49"/>
      <c r="O14" s="49"/>
      <c r="P14" s="49"/>
      <c r="Q14" s="49"/>
      <c r="R14" s="49"/>
      <c r="S14" s="49"/>
    </row>
    <row r="15" spans="1:19" ht="17.25">
      <c r="A15" s="33">
        <v>4</v>
      </c>
      <c r="B15" s="34" t="s">
        <v>150</v>
      </c>
      <c r="C15" s="49">
        <f t="shared" si="1"/>
        <v>1600</v>
      </c>
      <c r="D15" s="49">
        <v>1600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7.25">
      <c r="A16" s="33">
        <v>5</v>
      </c>
      <c r="B16" s="34" t="s">
        <v>174</v>
      </c>
      <c r="C16" s="49">
        <f t="shared" si="1"/>
        <v>120</v>
      </c>
      <c r="D16" s="49">
        <v>0</v>
      </c>
      <c r="E16" s="49"/>
      <c r="F16" s="49"/>
      <c r="G16" s="49"/>
      <c r="H16" s="49"/>
      <c r="I16" s="49"/>
      <c r="J16" s="49"/>
      <c r="K16" s="49"/>
      <c r="L16" s="49">
        <v>120</v>
      </c>
      <c r="M16" s="49"/>
      <c r="N16" s="49"/>
      <c r="O16" s="49"/>
      <c r="P16" s="49"/>
      <c r="Q16" s="49"/>
      <c r="R16" s="49"/>
      <c r="S16" s="49"/>
    </row>
    <row r="17" spans="1:19" ht="17.25">
      <c r="A17" s="33">
        <v>6</v>
      </c>
      <c r="B17" s="34" t="s">
        <v>288</v>
      </c>
      <c r="C17" s="49">
        <f t="shared" si="1"/>
        <v>1380</v>
      </c>
      <c r="D17" s="49"/>
      <c r="E17" s="49">
        <v>1380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7.25">
      <c r="A18" s="33">
        <v>7</v>
      </c>
      <c r="B18" s="34" t="s">
        <v>289</v>
      </c>
      <c r="C18" s="49">
        <f t="shared" si="1"/>
        <v>580</v>
      </c>
      <c r="D18" s="49"/>
      <c r="E18" s="49">
        <v>580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7.25">
      <c r="A19" s="33">
        <v>8</v>
      </c>
      <c r="B19" s="34" t="s">
        <v>211</v>
      </c>
      <c r="C19" s="49"/>
      <c r="D19" s="49"/>
      <c r="E19" s="49">
        <v>2622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7.25">
      <c r="A20" s="33">
        <v>9</v>
      </c>
      <c r="B20" s="34" t="s">
        <v>175</v>
      </c>
      <c r="C20" s="49">
        <f t="shared" si="1"/>
        <v>6215</v>
      </c>
      <c r="D20" s="49"/>
      <c r="E20" s="49"/>
      <c r="F20" s="49">
        <f>3215</f>
        <v>3215</v>
      </c>
      <c r="G20" s="49">
        <v>3000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7.25">
      <c r="A21" s="33">
        <v>10</v>
      </c>
      <c r="B21" s="34" t="s">
        <v>290</v>
      </c>
      <c r="C21" s="49">
        <f t="shared" si="1"/>
        <v>3463</v>
      </c>
      <c r="D21" s="49"/>
      <c r="E21" s="49"/>
      <c r="F21" s="49"/>
      <c r="G21" s="49"/>
      <c r="H21" s="49">
        <v>3463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7.25">
      <c r="A22" s="33">
        <v>11</v>
      </c>
      <c r="B22" s="34" t="s">
        <v>186</v>
      </c>
      <c r="C22" s="49">
        <f t="shared" si="1"/>
        <v>1454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>
        <v>1454</v>
      </c>
      <c r="Q22" s="49"/>
      <c r="R22" s="49"/>
      <c r="S22" s="49"/>
    </row>
    <row r="23" spans="1:19" ht="17.25">
      <c r="A23" s="33">
        <v>12</v>
      </c>
      <c r="B23" s="34" t="s">
        <v>291</v>
      </c>
      <c r="C23" s="49">
        <f t="shared" si="1"/>
        <v>5883</v>
      </c>
      <c r="D23" s="49"/>
      <c r="E23" s="49"/>
      <c r="F23" s="49">
        <v>5883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7.25">
      <c r="A24" s="33">
        <v>13</v>
      </c>
      <c r="B24" s="34" t="s">
        <v>292</v>
      </c>
      <c r="C24" s="49">
        <f t="shared" si="1"/>
        <v>2782</v>
      </c>
      <c r="D24" s="49"/>
      <c r="E24" s="49"/>
      <c r="F24" s="49">
        <v>2782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7.25">
      <c r="A25" s="33">
        <v>14</v>
      </c>
      <c r="B25" s="34" t="s">
        <v>293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7.25">
      <c r="A26" s="33">
        <v>15</v>
      </c>
      <c r="B26" s="34" t="s">
        <v>294</v>
      </c>
      <c r="C26" s="49">
        <f t="shared" si="1"/>
        <v>761</v>
      </c>
      <c r="D26" s="49"/>
      <c r="E26" s="49"/>
      <c r="F26" s="49">
        <v>761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7.25">
      <c r="A27" s="33">
        <v>16</v>
      </c>
      <c r="B27" s="34" t="s">
        <v>295</v>
      </c>
      <c r="C27" s="49">
        <f t="shared" si="1"/>
        <v>4102</v>
      </c>
      <c r="D27" s="49"/>
      <c r="E27" s="49"/>
      <c r="F27" s="49">
        <v>4102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7.25">
      <c r="A28" s="33">
        <v>17</v>
      </c>
      <c r="B28" s="34" t="s">
        <v>296</v>
      </c>
      <c r="C28" s="49">
        <f t="shared" si="1"/>
        <v>1020</v>
      </c>
      <c r="D28" s="49"/>
      <c r="E28" s="49"/>
      <c r="F28" s="49"/>
      <c r="G28" s="49"/>
      <c r="H28" s="49">
        <v>1020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7.25">
      <c r="A29" s="33">
        <v>18</v>
      </c>
      <c r="B29" s="34" t="s">
        <v>297</v>
      </c>
      <c r="C29" s="49">
        <f t="shared" si="1"/>
        <v>1082</v>
      </c>
      <c r="D29" s="49"/>
      <c r="E29" s="49"/>
      <c r="F29" s="49">
        <v>1082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7.25">
      <c r="A30" s="33">
        <v>19</v>
      </c>
      <c r="B30" s="34" t="s">
        <v>176</v>
      </c>
      <c r="C30" s="49">
        <f t="shared" si="1"/>
        <v>1000</v>
      </c>
      <c r="D30" s="49"/>
      <c r="E30" s="49"/>
      <c r="F30" s="49">
        <v>1000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7.25">
      <c r="A31" s="33">
        <v>20</v>
      </c>
      <c r="B31" s="34" t="s">
        <v>218</v>
      </c>
      <c r="C31" s="49">
        <f t="shared" si="1"/>
        <v>1077</v>
      </c>
      <c r="D31" s="49"/>
      <c r="E31" s="49"/>
      <c r="F31" s="49"/>
      <c r="G31" s="49">
        <v>1077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7.25">
      <c r="A32" s="33">
        <v>21</v>
      </c>
      <c r="B32" s="34" t="s">
        <v>298</v>
      </c>
      <c r="C32" s="49">
        <f t="shared" si="1"/>
        <v>443</v>
      </c>
      <c r="D32" s="49"/>
      <c r="E32" s="49"/>
      <c r="F32" s="49"/>
      <c r="G32" s="49"/>
      <c r="H32" s="49">
        <v>443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7.25">
      <c r="A33" s="33">
        <v>22</v>
      </c>
      <c r="B33" s="34" t="s">
        <v>299</v>
      </c>
      <c r="C33" s="49">
        <f t="shared" si="1"/>
        <v>582</v>
      </c>
      <c r="D33" s="49"/>
      <c r="E33" s="49"/>
      <c r="F33" s="49"/>
      <c r="G33" s="49"/>
      <c r="H33" s="49">
        <v>582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7.25">
      <c r="A34" s="33">
        <v>23</v>
      </c>
      <c r="B34" s="34" t="s">
        <v>151</v>
      </c>
      <c r="C34" s="49">
        <f t="shared" si="1"/>
        <v>842</v>
      </c>
      <c r="D34" s="49"/>
      <c r="E34" s="49"/>
      <c r="F34" s="49"/>
      <c r="G34" s="49"/>
      <c r="H34" s="49">
        <v>842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7.25">
      <c r="A35" s="33">
        <v>24</v>
      </c>
      <c r="B35" s="34" t="s">
        <v>201</v>
      </c>
      <c r="C35" s="49">
        <f t="shared" si="1"/>
        <v>440</v>
      </c>
      <c r="D35" s="49"/>
      <c r="E35" s="49"/>
      <c r="F35" s="49"/>
      <c r="G35" s="49"/>
      <c r="H35" s="49">
        <v>440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7.25">
      <c r="A36" s="33">
        <v>25</v>
      </c>
      <c r="B36" s="34" t="s">
        <v>177</v>
      </c>
      <c r="C36" s="49">
        <f t="shared" si="1"/>
        <v>500</v>
      </c>
      <c r="D36" s="49"/>
      <c r="E36" s="49"/>
      <c r="F36" s="49"/>
      <c r="G36" s="49"/>
      <c r="H36" s="49">
        <v>500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7.25">
      <c r="A37" s="33">
        <v>26</v>
      </c>
      <c r="B37" s="34" t="s">
        <v>300</v>
      </c>
      <c r="C37" s="49">
        <f t="shared" si="1"/>
        <v>203</v>
      </c>
      <c r="D37" s="49"/>
      <c r="E37" s="49"/>
      <c r="F37" s="49"/>
      <c r="G37" s="49"/>
      <c r="H37" s="49">
        <v>203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25">
      <c r="A38" s="33">
        <v>27</v>
      </c>
      <c r="B38" s="34" t="s">
        <v>301</v>
      </c>
      <c r="C38" s="49">
        <f t="shared" si="1"/>
        <v>373</v>
      </c>
      <c r="D38" s="49"/>
      <c r="E38" s="49"/>
      <c r="F38" s="49"/>
      <c r="G38" s="49"/>
      <c r="H38" s="49">
        <v>373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7.25">
      <c r="A39" s="33">
        <v>28</v>
      </c>
      <c r="B39" s="34" t="s">
        <v>254</v>
      </c>
      <c r="C39" s="49">
        <f t="shared" si="1"/>
        <v>1564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>
        <v>1564</v>
      </c>
      <c r="Q39" s="49"/>
      <c r="R39" s="49"/>
      <c r="S39" s="49"/>
    </row>
    <row r="40" spans="1:19" ht="17.25">
      <c r="A40" s="33">
        <v>29</v>
      </c>
      <c r="B40" s="34" t="s">
        <v>302</v>
      </c>
      <c r="C40" s="49">
        <f t="shared" si="1"/>
        <v>9907</v>
      </c>
      <c r="D40" s="49"/>
      <c r="E40" s="49"/>
      <c r="F40" s="49"/>
      <c r="G40" s="49"/>
      <c r="H40" s="49">
        <v>8459</v>
      </c>
      <c r="I40" s="49"/>
      <c r="J40" s="49"/>
      <c r="K40" s="49"/>
      <c r="L40" s="49"/>
      <c r="M40" s="49"/>
      <c r="N40" s="49"/>
      <c r="O40" s="49"/>
      <c r="P40" s="49">
        <v>1448</v>
      </c>
      <c r="Q40" s="49"/>
      <c r="R40" s="49"/>
      <c r="S40" s="49"/>
    </row>
    <row r="41" spans="1:19" ht="17.25">
      <c r="A41" s="33">
        <v>30</v>
      </c>
      <c r="B41" s="34" t="s">
        <v>202</v>
      </c>
      <c r="C41" s="49">
        <f t="shared" si="1"/>
        <v>1537</v>
      </c>
      <c r="D41" s="49"/>
      <c r="E41" s="49"/>
      <c r="F41" s="49"/>
      <c r="G41" s="49"/>
      <c r="H41" s="49">
        <v>1537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7.25">
      <c r="A42" s="33">
        <v>31</v>
      </c>
      <c r="B42" s="34" t="s">
        <v>303</v>
      </c>
      <c r="C42" s="49">
        <f t="shared" si="1"/>
        <v>5033</v>
      </c>
      <c r="D42" s="49"/>
      <c r="E42" s="49"/>
      <c r="F42" s="49"/>
      <c r="G42" s="49"/>
      <c r="H42" s="49"/>
      <c r="I42" s="49">
        <v>5033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7.25">
      <c r="A43" s="33">
        <v>32</v>
      </c>
      <c r="B43" s="34" t="s">
        <v>178</v>
      </c>
      <c r="C43" s="49">
        <f t="shared" si="1"/>
        <v>5853</v>
      </c>
      <c r="D43" s="49"/>
      <c r="E43" s="49"/>
      <c r="F43" s="49"/>
      <c r="G43" s="49"/>
      <c r="H43" s="49"/>
      <c r="I43" s="49">
        <v>5853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7.25">
      <c r="A44" s="33">
        <v>33</v>
      </c>
      <c r="B44" s="34" t="s">
        <v>225</v>
      </c>
      <c r="C44" s="49">
        <f t="shared" si="1"/>
        <v>4231</v>
      </c>
      <c r="D44" s="49"/>
      <c r="E44" s="49"/>
      <c r="F44" s="49"/>
      <c r="G44" s="49"/>
      <c r="H44" s="49"/>
      <c r="I44" s="49">
        <v>4231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7.25">
      <c r="A45" s="33">
        <v>34</v>
      </c>
      <c r="B45" s="34" t="s">
        <v>304</v>
      </c>
      <c r="C45" s="49">
        <f t="shared" si="1"/>
        <v>5478</v>
      </c>
      <c r="D45" s="49"/>
      <c r="E45" s="49"/>
      <c r="F45" s="49"/>
      <c r="G45" s="49"/>
      <c r="H45" s="49"/>
      <c r="I45" s="49">
        <v>5478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7.25">
      <c r="A46" s="33">
        <v>35</v>
      </c>
      <c r="B46" s="34" t="s">
        <v>203</v>
      </c>
      <c r="C46" s="49">
        <f t="shared" si="1"/>
        <v>4626</v>
      </c>
      <c r="D46" s="49"/>
      <c r="E46" s="49"/>
      <c r="F46" s="49"/>
      <c r="G46" s="49"/>
      <c r="H46" s="49"/>
      <c r="I46" s="49">
        <v>4626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7.25">
      <c r="A47" s="33">
        <v>36</v>
      </c>
      <c r="B47" s="34" t="s">
        <v>193</v>
      </c>
      <c r="C47" s="49">
        <f t="shared" si="1"/>
        <v>2500</v>
      </c>
      <c r="D47" s="49"/>
      <c r="E47" s="49"/>
      <c r="F47" s="49"/>
      <c r="G47" s="49"/>
      <c r="H47" s="49"/>
      <c r="I47" s="49">
        <v>2500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7.25">
      <c r="A48" s="33">
        <v>37</v>
      </c>
      <c r="B48" s="34" t="s">
        <v>305</v>
      </c>
      <c r="C48" s="49">
        <f t="shared" si="1"/>
        <v>10736</v>
      </c>
      <c r="D48" s="49"/>
      <c r="E48" s="49"/>
      <c r="F48" s="49"/>
      <c r="G48" s="49"/>
      <c r="H48" s="49"/>
      <c r="I48" s="49"/>
      <c r="J48" s="49">
        <v>8856</v>
      </c>
      <c r="K48" s="49"/>
      <c r="L48" s="49"/>
      <c r="M48" s="49"/>
      <c r="N48" s="49"/>
      <c r="O48" s="49"/>
      <c r="P48" s="49">
        <v>1880</v>
      </c>
      <c r="Q48" s="49"/>
      <c r="R48" s="49"/>
      <c r="S48" s="49"/>
    </row>
    <row r="49" spans="1:19" ht="17.25">
      <c r="A49" s="33">
        <v>38</v>
      </c>
      <c r="B49" s="34" t="s">
        <v>179</v>
      </c>
      <c r="C49" s="49">
        <f t="shared" si="1"/>
        <v>200</v>
      </c>
      <c r="D49" s="49"/>
      <c r="E49" s="49"/>
      <c r="F49" s="49"/>
      <c r="G49" s="49"/>
      <c r="H49" s="49"/>
      <c r="I49" s="49"/>
      <c r="J49" s="49">
        <v>200</v>
      </c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7.25">
      <c r="A50" s="33">
        <v>39</v>
      </c>
      <c r="B50" s="34" t="s">
        <v>180</v>
      </c>
      <c r="C50" s="49">
        <f t="shared" si="1"/>
        <v>200</v>
      </c>
      <c r="D50" s="49"/>
      <c r="E50" s="49"/>
      <c r="F50" s="49"/>
      <c r="G50" s="49"/>
      <c r="H50" s="49"/>
      <c r="I50" s="49"/>
      <c r="J50" s="49">
        <v>200</v>
      </c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7.25">
      <c r="A51" s="33">
        <v>40</v>
      </c>
      <c r="B51" s="34" t="s">
        <v>306</v>
      </c>
      <c r="C51" s="49">
        <f t="shared" si="1"/>
        <v>19444</v>
      </c>
      <c r="D51" s="49"/>
      <c r="E51" s="49"/>
      <c r="F51" s="49"/>
      <c r="G51" s="49"/>
      <c r="H51" s="49"/>
      <c r="I51" s="49"/>
      <c r="J51" s="49">
        <v>19444</v>
      </c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7.25">
      <c r="A52" s="33">
        <v>41</v>
      </c>
      <c r="B52" s="34" t="s">
        <v>231</v>
      </c>
      <c r="C52" s="49">
        <f t="shared" si="1"/>
        <v>2934</v>
      </c>
      <c r="D52" s="49"/>
      <c r="E52" s="49"/>
      <c r="F52" s="49"/>
      <c r="G52" s="49"/>
      <c r="H52" s="49"/>
      <c r="I52" s="49"/>
      <c r="J52" s="49">
        <v>2934</v>
      </c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7.25">
      <c r="A53" s="33">
        <v>42</v>
      </c>
      <c r="B53" s="34" t="s">
        <v>204</v>
      </c>
      <c r="C53" s="49">
        <f t="shared" si="1"/>
        <v>440</v>
      </c>
      <c r="D53" s="49"/>
      <c r="E53" s="49"/>
      <c r="F53" s="49"/>
      <c r="G53" s="49"/>
      <c r="H53" s="49"/>
      <c r="I53" s="49"/>
      <c r="J53" s="49">
        <v>440</v>
      </c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7.25">
      <c r="A54" s="33">
        <v>43</v>
      </c>
      <c r="B54" s="34" t="s">
        <v>205</v>
      </c>
      <c r="C54" s="49">
        <f t="shared" si="1"/>
        <v>100</v>
      </c>
      <c r="D54" s="49"/>
      <c r="E54" s="49"/>
      <c r="F54" s="49"/>
      <c r="G54" s="49"/>
      <c r="H54" s="49"/>
      <c r="I54" s="49"/>
      <c r="J54" s="49">
        <v>100</v>
      </c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7.25">
      <c r="A55" s="33">
        <v>44</v>
      </c>
      <c r="B55" s="34" t="s">
        <v>206</v>
      </c>
      <c r="C55" s="49">
        <f t="shared" si="1"/>
        <v>200</v>
      </c>
      <c r="D55" s="49"/>
      <c r="E55" s="49"/>
      <c r="F55" s="49"/>
      <c r="G55" s="49"/>
      <c r="H55" s="49"/>
      <c r="I55" s="49"/>
      <c r="J55" s="49">
        <v>200</v>
      </c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7.25">
      <c r="A56" s="33">
        <v>45</v>
      </c>
      <c r="B56" s="34" t="s">
        <v>307</v>
      </c>
      <c r="C56" s="49">
        <f aca="true" t="shared" si="2" ref="C56:C91">SUM(D56:S56)</f>
        <v>3264</v>
      </c>
      <c r="D56" s="49"/>
      <c r="E56" s="49"/>
      <c r="F56" s="49"/>
      <c r="G56" s="49"/>
      <c r="H56" s="49"/>
      <c r="I56" s="49"/>
      <c r="J56" s="49">
        <v>2337</v>
      </c>
      <c r="K56" s="49"/>
      <c r="L56" s="49"/>
      <c r="M56" s="49"/>
      <c r="N56" s="49"/>
      <c r="O56" s="49"/>
      <c r="P56" s="49">
        <v>927</v>
      </c>
      <c r="Q56" s="49"/>
      <c r="R56" s="49"/>
      <c r="S56" s="49"/>
    </row>
    <row r="57" spans="1:19" ht="17.25">
      <c r="A57" s="33">
        <v>46</v>
      </c>
      <c r="B57" s="34" t="s">
        <v>308</v>
      </c>
      <c r="C57" s="49">
        <f t="shared" si="2"/>
        <v>529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>
        <v>529</v>
      </c>
      <c r="Q57" s="49"/>
      <c r="R57" s="49"/>
      <c r="S57" s="49"/>
    </row>
    <row r="58" spans="1:19" ht="17.25">
      <c r="A58" s="33">
        <v>47</v>
      </c>
      <c r="B58" s="34" t="s">
        <v>152</v>
      </c>
      <c r="C58" s="49">
        <f t="shared" si="2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7.25">
      <c r="A59" s="33">
        <v>48</v>
      </c>
      <c r="B59" s="34" t="s">
        <v>153</v>
      </c>
      <c r="C59" s="49">
        <f t="shared" si="2"/>
        <v>831</v>
      </c>
      <c r="D59" s="49"/>
      <c r="E59" s="49"/>
      <c r="F59" s="49"/>
      <c r="G59" s="49"/>
      <c r="H59" s="49"/>
      <c r="I59" s="49"/>
      <c r="J59" s="49"/>
      <c r="K59" s="49"/>
      <c r="L59" s="49">
        <v>831</v>
      </c>
      <c r="M59" s="49"/>
      <c r="N59" s="49"/>
      <c r="O59" s="49"/>
      <c r="P59" s="49"/>
      <c r="Q59" s="49"/>
      <c r="R59" s="49"/>
      <c r="S59" s="49"/>
    </row>
    <row r="60" spans="1:19" ht="17.25">
      <c r="A60" s="33">
        <v>49</v>
      </c>
      <c r="B60" s="34" t="s">
        <v>154</v>
      </c>
      <c r="C60" s="49">
        <f t="shared" si="2"/>
        <v>1637</v>
      </c>
      <c r="D60" s="49"/>
      <c r="E60" s="49"/>
      <c r="F60" s="49"/>
      <c r="G60" s="49"/>
      <c r="H60" s="49"/>
      <c r="I60" s="49"/>
      <c r="J60" s="49"/>
      <c r="K60" s="49"/>
      <c r="L60" s="49">
        <v>1637</v>
      </c>
      <c r="M60" s="49"/>
      <c r="N60" s="49"/>
      <c r="O60" s="49"/>
      <c r="P60" s="49"/>
      <c r="Q60" s="49"/>
      <c r="R60" s="49"/>
      <c r="S60" s="49"/>
    </row>
    <row r="61" spans="1:19" ht="17.25">
      <c r="A61" s="33">
        <v>50</v>
      </c>
      <c r="B61" s="34" t="s">
        <v>235</v>
      </c>
      <c r="C61" s="49">
        <f t="shared" si="2"/>
        <v>625</v>
      </c>
      <c r="D61" s="49"/>
      <c r="E61" s="49"/>
      <c r="F61" s="49"/>
      <c r="G61" s="49"/>
      <c r="H61" s="49"/>
      <c r="I61" s="49"/>
      <c r="J61" s="49"/>
      <c r="K61" s="49"/>
      <c r="L61" s="49">
        <v>625</v>
      </c>
      <c r="M61" s="49"/>
      <c r="N61" s="49"/>
      <c r="O61" s="49"/>
      <c r="P61" s="49"/>
      <c r="Q61" s="49"/>
      <c r="R61" s="49"/>
      <c r="S61" s="49"/>
    </row>
    <row r="62" spans="1:19" ht="17.25">
      <c r="A62" s="33">
        <v>51</v>
      </c>
      <c r="B62" s="34" t="s">
        <v>309</v>
      </c>
      <c r="C62" s="49">
        <f t="shared" si="2"/>
        <v>1020</v>
      </c>
      <c r="D62" s="49"/>
      <c r="E62" s="49"/>
      <c r="F62" s="49"/>
      <c r="G62" s="49"/>
      <c r="H62" s="49"/>
      <c r="I62" s="49"/>
      <c r="J62" s="49"/>
      <c r="K62" s="49"/>
      <c r="L62" s="49">
        <v>1020</v>
      </c>
      <c r="M62" s="49"/>
      <c r="N62" s="49"/>
      <c r="O62" s="49"/>
      <c r="P62" s="49"/>
      <c r="Q62" s="49"/>
      <c r="R62" s="49"/>
      <c r="S62" s="49"/>
    </row>
    <row r="63" spans="1:19" ht="17.25">
      <c r="A63" s="33">
        <v>52</v>
      </c>
      <c r="B63" s="34" t="s">
        <v>173</v>
      </c>
      <c r="C63" s="49">
        <f t="shared" si="2"/>
        <v>1627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>
        <v>1627</v>
      </c>
      <c r="P63" s="49"/>
      <c r="Q63" s="49"/>
      <c r="R63" s="49"/>
      <c r="S63" s="49"/>
    </row>
    <row r="64" spans="1:19" ht="17.25">
      <c r="A64" s="33">
        <v>53</v>
      </c>
      <c r="B64" s="34" t="s">
        <v>310</v>
      </c>
      <c r="C64" s="49">
        <f t="shared" si="2"/>
        <v>300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>
        <v>300</v>
      </c>
      <c r="P64" s="49"/>
      <c r="Q64" s="49"/>
      <c r="R64" s="49"/>
      <c r="S64" s="49"/>
    </row>
    <row r="65" spans="1:19" ht="17.25">
      <c r="A65" s="33">
        <v>54</v>
      </c>
      <c r="B65" s="34" t="s">
        <v>311</v>
      </c>
      <c r="C65" s="49">
        <f t="shared" si="2"/>
        <v>921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>
        <v>921</v>
      </c>
      <c r="P65" s="49"/>
      <c r="Q65" s="49"/>
      <c r="R65" s="49"/>
      <c r="S65" s="49"/>
    </row>
    <row r="66" spans="1:19" ht="17.25">
      <c r="A66" s="33">
        <v>55</v>
      </c>
      <c r="B66" s="34" t="s">
        <v>181</v>
      </c>
      <c r="C66" s="49">
        <f t="shared" si="2"/>
        <v>3000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>
        <v>3000</v>
      </c>
      <c r="P66" s="49"/>
      <c r="Q66" s="49"/>
      <c r="R66" s="49"/>
      <c r="S66" s="49"/>
    </row>
    <row r="67" spans="1:19" ht="17.25">
      <c r="A67" s="33">
        <v>56</v>
      </c>
      <c r="B67" s="34" t="s">
        <v>182</v>
      </c>
      <c r="C67" s="49">
        <f t="shared" si="2"/>
        <v>700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>
        <v>700</v>
      </c>
      <c r="P67" s="49"/>
      <c r="Q67" s="49"/>
      <c r="R67" s="49"/>
      <c r="S67" s="49"/>
    </row>
    <row r="68" spans="1:19" ht="17.25">
      <c r="A68" s="33">
        <v>57</v>
      </c>
      <c r="B68" s="34" t="s">
        <v>183</v>
      </c>
      <c r="C68" s="49">
        <f t="shared" si="2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>
        <v>0</v>
      </c>
      <c r="P68" s="49"/>
      <c r="Q68" s="49"/>
      <c r="R68" s="49"/>
      <c r="S68" s="49"/>
    </row>
    <row r="69" spans="1:19" ht="17.25">
      <c r="A69" s="33">
        <v>58</v>
      </c>
      <c r="B69" s="34" t="s">
        <v>155</v>
      </c>
      <c r="C69" s="49">
        <f t="shared" si="2"/>
        <v>240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>
        <v>240</v>
      </c>
      <c r="P69" s="49"/>
      <c r="Q69" s="49"/>
      <c r="R69" s="49"/>
      <c r="S69" s="49"/>
    </row>
    <row r="70" spans="1:19" ht="17.25">
      <c r="A70" s="33">
        <v>59</v>
      </c>
      <c r="B70" s="34" t="s">
        <v>156</v>
      </c>
      <c r="C70" s="49">
        <f t="shared" si="2"/>
        <v>50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>
        <v>50</v>
      </c>
      <c r="P70" s="49"/>
      <c r="Q70" s="49"/>
      <c r="R70" s="49"/>
      <c r="S70" s="49"/>
    </row>
    <row r="71" spans="1:19" ht="17.25">
      <c r="A71" s="33">
        <v>60</v>
      </c>
      <c r="B71" s="34" t="s">
        <v>209</v>
      </c>
      <c r="C71" s="49">
        <f t="shared" si="2"/>
        <v>100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>
        <v>100</v>
      </c>
      <c r="P71" s="49"/>
      <c r="Q71" s="49"/>
      <c r="R71" s="49"/>
      <c r="S71" s="49"/>
    </row>
    <row r="72" spans="1:19" ht="17.25">
      <c r="A72" s="33">
        <v>61</v>
      </c>
      <c r="B72" s="34" t="s">
        <v>312</v>
      </c>
      <c r="C72" s="49">
        <f t="shared" si="2"/>
        <v>1683</v>
      </c>
      <c r="D72" s="49"/>
      <c r="E72" s="49"/>
      <c r="F72" s="49"/>
      <c r="G72" s="49"/>
      <c r="H72" s="49"/>
      <c r="I72" s="49">
        <v>1683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7.25">
      <c r="A73" s="33">
        <v>62</v>
      </c>
      <c r="B73" s="34" t="s">
        <v>184</v>
      </c>
      <c r="C73" s="49">
        <f t="shared" si="2"/>
        <v>3000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>
        <v>3000</v>
      </c>
      <c r="P73" s="49"/>
      <c r="Q73" s="49"/>
      <c r="R73" s="49"/>
      <c r="S73" s="49"/>
    </row>
    <row r="74" spans="1:19" ht="17.25">
      <c r="A74" s="33">
        <v>63</v>
      </c>
      <c r="B74" s="34" t="s">
        <v>313</v>
      </c>
      <c r="C74" s="49">
        <f t="shared" si="2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>
        <v>0</v>
      </c>
      <c r="P74" s="49"/>
      <c r="Q74" s="49"/>
      <c r="R74" s="49"/>
      <c r="S74" s="49"/>
    </row>
    <row r="75" spans="1:19" ht="17.25">
      <c r="A75" s="33">
        <v>64</v>
      </c>
      <c r="B75" s="34" t="s">
        <v>157</v>
      </c>
      <c r="C75" s="49">
        <f t="shared" si="2"/>
        <v>1057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>
        <v>1057</v>
      </c>
      <c r="Q75" s="49"/>
      <c r="R75" s="49"/>
      <c r="S75" s="49"/>
    </row>
    <row r="76" spans="1:19" ht="17.25">
      <c r="A76" s="33">
        <v>65</v>
      </c>
      <c r="B76" s="34" t="s">
        <v>314</v>
      </c>
      <c r="C76" s="49">
        <f t="shared" si="2"/>
        <v>63696</v>
      </c>
      <c r="D76" s="49"/>
      <c r="E76" s="49"/>
      <c r="F76" s="49"/>
      <c r="G76" s="49"/>
      <c r="H76" s="49"/>
      <c r="I76" s="49">
        <v>61543</v>
      </c>
      <c r="J76" s="49"/>
      <c r="K76" s="49"/>
      <c r="L76" s="49"/>
      <c r="M76" s="49"/>
      <c r="N76" s="49"/>
      <c r="O76" s="49"/>
      <c r="P76" s="49">
        <v>2153</v>
      </c>
      <c r="Q76" s="49"/>
      <c r="R76" s="49"/>
      <c r="S76" s="49"/>
    </row>
    <row r="77" spans="1:19" ht="17.25">
      <c r="A77" s="33">
        <v>66</v>
      </c>
      <c r="B77" s="34" t="s">
        <v>315</v>
      </c>
      <c r="C77" s="49">
        <f t="shared" si="2"/>
        <v>1173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>
        <v>1173</v>
      </c>
      <c r="Q77" s="49"/>
      <c r="R77" s="49"/>
      <c r="S77" s="49"/>
    </row>
    <row r="78" spans="1:19" ht="17.25">
      <c r="A78" s="33">
        <v>67</v>
      </c>
      <c r="B78" s="34" t="s">
        <v>316</v>
      </c>
      <c r="C78" s="49">
        <f t="shared" si="2"/>
        <v>1535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>
        <v>1535</v>
      </c>
      <c r="Q78" s="49"/>
      <c r="R78" s="49"/>
      <c r="S78" s="49"/>
    </row>
    <row r="79" spans="1:19" ht="17.25">
      <c r="A79" s="33">
        <v>68</v>
      </c>
      <c r="B79" s="34" t="s">
        <v>317</v>
      </c>
      <c r="C79" s="49">
        <f t="shared" si="2"/>
        <v>8528</v>
      </c>
      <c r="D79" s="49"/>
      <c r="E79" s="49"/>
      <c r="F79" s="49"/>
      <c r="G79" s="49"/>
      <c r="H79" s="49"/>
      <c r="I79" s="49"/>
      <c r="J79" s="49"/>
      <c r="K79" s="49">
        <v>7650</v>
      </c>
      <c r="L79" s="49"/>
      <c r="M79" s="49"/>
      <c r="N79" s="49"/>
      <c r="O79" s="49"/>
      <c r="P79" s="49">
        <v>878</v>
      </c>
      <c r="Q79" s="49"/>
      <c r="R79" s="49"/>
      <c r="S79" s="49"/>
    </row>
    <row r="80" spans="1:19" ht="17.25">
      <c r="A80" s="33">
        <v>69</v>
      </c>
      <c r="B80" s="34" t="s">
        <v>318</v>
      </c>
      <c r="C80" s="49">
        <f t="shared" si="2"/>
        <v>1324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>
        <v>1324</v>
      </c>
      <c r="Q80" s="49"/>
      <c r="R80" s="49"/>
      <c r="S80" s="49"/>
    </row>
    <row r="81" spans="1:19" ht="17.25">
      <c r="A81" s="33">
        <v>70</v>
      </c>
      <c r="B81" s="34" t="s">
        <v>158</v>
      </c>
      <c r="C81" s="49">
        <f t="shared" si="2"/>
        <v>4104</v>
      </c>
      <c r="D81" s="49"/>
      <c r="E81" s="49"/>
      <c r="F81" s="49"/>
      <c r="G81" s="49"/>
      <c r="H81" s="49"/>
      <c r="I81" s="49"/>
      <c r="J81" s="49"/>
      <c r="K81" s="49">
        <v>2000</v>
      </c>
      <c r="L81" s="49"/>
      <c r="M81" s="49"/>
      <c r="N81" s="49"/>
      <c r="O81" s="49"/>
      <c r="P81" s="49">
        <v>2104</v>
      </c>
      <c r="Q81" s="49"/>
      <c r="R81" s="49"/>
      <c r="S81" s="49"/>
    </row>
    <row r="82" spans="1:19" ht="17.25">
      <c r="A82" s="33">
        <v>71</v>
      </c>
      <c r="B82" s="34" t="s">
        <v>319</v>
      </c>
      <c r="C82" s="49">
        <f t="shared" si="2"/>
        <v>365</v>
      </c>
      <c r="D82" s="49"/>
      <c r="E82" s="49"/>
      <c r="F82" s="49"/>
      <c r="G82" s="49"/>
      <c r="H82" s="49"/>
      <c r="I82" s="49"/>
      <c r="J82" s="49"/>
      <c r="K82" s="49">
        <v>365</v>
      </c>
      <c r="L82" s="49"/>
      <c r="M82" s="49"/>
      <c r="N82" s="49"/>
      <c r="O82" s="49"/>
      <c r="P82" s="49"/>
      <c r="Q82" s="49"/>
      <c r="R82" s="49"/>
      <c r="S82" s="49"/>
    </row>
    <row r="83" spans="1:19" ht="17.25">
      <c r="A83" s="33">
        <v>72</v>
      </c>
      <c r="B83" s="34" t="s">
        <v>398</v>
      </c>
      <c r="C83" s="49">
        <f t="shared" si="2"/>
        <v>5000</v>
      </c>
      <c r="D83" s="49"/>
      <c r="E83" s="49"/>
      <c r="F83" s="49"/>
      <c r="G83" s="49"/>
      <c r="H83" s="49"/>
      <c r="I83" s="49"/>
      <c r="J83" s="49"/>
      <c r="K83" s="49">
        <v>5000</v>
      </c>
      <c r="L83" s="49"/>
      <c r="M83" s="49"/>
      <c r="N83" s="49"/>
      <c r="O83" s="49"/>
      <c r="P83" s="49"/>
      <c r="Q83" s="49"/>
      <c r="R83" s="49"/>
      <c r="S83" s="49"/>
    </row>
    <row r="84" spans="1:19" ht="17.25">
      <c r="A84" s="33">
        <v>73</v>
      </c>
      <c r="B84" s="34" t="s">
        <v>320</v>
      </c>
      <c r="C84" s="49">
        <f t="shared" si="2"/>
        <v>4474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>
        <v>3480</v>
      </c>
      <c r="O84" s="49"/>
      <c r="P84" s="49">
        <v>994</v>
      </c>
      <c r="Q84" s="49"/>
      <c r="R84" s="49"/>
      <c r="S84" s="49"/>
    </row>
    <row r="85" spans="1:19" ht="17.25">
      <c r="A85" s="33">
        <v>74</v>
      </c>
      <c r="B85" s="34" t="s">
        <v>207</v>
      </c>
      <c r="C85" s="49">
        <f t="shared" si="2"/>
        <v>895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>
        <v>895</v>
      </c>
      <c r="O85" s="49"/>
      <c r="P85" s="49"/>
      <c r="Q85" s="49"/>
      <c r="R85" s="49"/>
      <c r="S85" s="49"/>
    </row>
    <row r="86" spans="1:19" ht="17.25">
      <c r="A86" s="33">
        <v>75</v>
      </c>
      <c r="B86" s="34" t="s">
        <v>208</v>
      </c>
      <c r="C86" s="49">
        <f t="shared" si="2"/>
        <v>2500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>
        <v>2500</v>
      </c>
      <c r="O86" s="49"/>
      <c r="P86" s="49"/>
      <c r="Q86" s="49"/>
      <c r="R86" s="49"/>
      <c r="S86" s="49"/>
    </row>
    <row r="87" spans="1:19" ht="17.25">
      <c r="A87" s="33">
        <v>76</v>
      </c>
      <c r="B87" s="34" t="s">
        <v>321</v>
      </c>
      <c r="C87" s="49">
        <f t="shared" si="2"/>
        <v>1558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>
        <v>1558</v>
      </c>
      <c r="Q87" s="49"/>
      <c r="R87" s="49"/>
      <c r="S87" s="49"/>
    </row>
    <row r="88" spans="1:19" ht="17.25">
      <c r="A88" s="33">
        <v>77</v>
      </c>
      <c r="B88" s="34" t="s">
        <v>159</v>
      </c>
      <c r="C88" s="49">
        <f t="shared" si="2"/>
        <v>1018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>
        <v>1018</v>
      </c>
      <c r="Q88" s="49"/>
      <c r="R88" s="49"/>
      <c r="S88" s="49"/>
    </row>
    <row r="89" spans="1:19" ht="17.25">
      <c r="A89" s="33">
        <v>78</v>
      </c>
      <c r="B89" s="34" t="s">
        <v>399</v>
      </c>
      <c r="C89" s="49">
        <f t="shared" si="2"/>
        <v>1174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>
        <v>1174</v>
      </c>
      <c r="Q89" s="49"/>
      <c r="R89" s="49"/>
      <c r="S89" s="49"/>
    </row>
    <row r="90" spans="1:19" ht="17.25">
      <c r="A90" s="33">
        <v>79</v>
      </c>
      <c r="B90" s="34" t="s">
        <v>160</v>
      </c>
      <c r="C90" s="49">
        <f t="shared" si="2"/>
        <v>1233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>
        <v>1233</v>
      </c>
      <c r="Q90" s="49"/>
      <c r="R90" s="49"/>
      <c r="S90" s="49"/>
    </row>
    <row r="91" spans="1:19" ht="17.25">
      <c r="A91" s="33">
        <v>80</v>
      </c>
      <c r="B91" s="34" t="s">
        <v>161</v>
      </c>
      <c r="C91" s="49">
        <f t="shared" si="2"/>
        <v>8090</v>
      </c>
      <c r="D91" s="49"/>
      <c r="E91" s="49"/>
      <c r="F91" s="49"/>
      <c r="G91" s="49"/>
      <c r="H91" s="49"/>
      <c r="I91" s="49"/>
      <c r="J91" s="49"/>
      <c r="K91" s="49"/>
      <c r="L91" s="49"/>
      <c r="M91" s="50">
        <v>8090</v>
      </c>
      <c r="N91" s="49"/>
      <c r="O91" s="49"/>
      <c r="P91" s="49"/>
      <c r="Q91" s="49"/>
      <c r="R91" s="49"/>
      <c r="S91" s="49"/>
    </row>
    <row r="92" spans="1:19" ht="17.25">
      <c r="A92" s="33">
        <v>81</v>
      </c>
      <c r="B92" s="34" t="s">
        <v>322</v>
      </c>
      <c r="C92" s="49">
        <f>SUM(D92:S92)</f>
        <v>1505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>
        <v>1505</v>
      </c>
      <c r="Q92" s="49"/>
      <c r="R92" s="49"/>
      <c r="S92" s="49"/>
    </row>
    <row r="93" spans="1:19" ht="17.25">
      <c r="A93" s="33">
        <v>82</v>
      </c>
      <c r="B93" s="34" t="s">
        <v>241</v>
      </c>
      <c r="C93" s="49">
        <f>SUM(D93:S93)</f>
        <v>200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>
        <v>200</v>
      </c>
      <c r="Q93" s="49"/>
      <c r="R93" s="49"/>
      <c r="S93" s="49"/>
    </row>
    <row r="94" spans="1:19" ht="17.25">
      <c r="A94" s="33">
        <v>83</v>
      </c>
      <c r="B94" s="34" t="s">
        <v>162</v>
      </c>
      <c r="C94" s="49">
        <f>SUM(D94:S94)</f>
        <v>1142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>
        <v>1142</v>
      </c>
      <c r="Q94" s="49"/>
      <c r="R94" s="49"/>
      <c r="S94" s="49"/>
    </row>
    <row r="95" spans="1:19" ht="17.25">
      <c r="A95" s="33">
        <v>84</v>
      </c>
      <c r="B95" s="34" t="s">
        <v>163</v>
      </c>
      <c r="C95" s="49">
        <f aca="true" t="shared" si="3" ref="C95:C112">SUM(D95:S95)</f>
        <v>666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>
        <v>666</v>
      </c>
      <c r="Q95" s="51"/>
      <c r="R95" s="42"/>
      <c r="S95" s="49"/>
    </row>
    <row r="96" spans="1:19" ht="17.25">
      <c r="A96" s="33">
        <v>85</v>
      </c>
      <c r="B96" s="34" t="s">
        <v>323</v>
      </c>
      <c r="C96" s="49">
        <f t="shared" si="3"/>
        <v>898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>
        <v>898</v>
      </c>
      <c r="Q96" s="49"/>
      <c r="R96" s="49"/>
      <c r="S96" s="49"/>
    </row>
    <row r="97" spans="1:19" ht="17.25">
      <c r="A97" s="33">
        <v>86</v>
      </c>
      <c r="B97" s="34" t="s">
        <v>324</v>
      </c>
      <c r="C97" s="49">
        <f t="shared" si="3"/>
        <v>2000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>
        <v>2000</v>
      </c>
      <c r="Q97" s="49"/>
      <c r="R97" s="49"/>
      <c r="S97" s="49"/>
    </row>
    <row r="98" spans="1:19" ht="17.25">
      <c r="A98" s="33">
        <v>87</v>
      </c>
      <c r="B98" s="34" t="s">
        <v>325</v>
      </c>
      <c r="C98" s="49">
        <f t="shared" si="3"/>
        <v>498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>
        <v>498</v>
      </c>
      <c r="Q98" s="49"/>
      <c r="R98" s="49"/>
      <c r="S98" s="49"/>
    </row>
    <row r="99" spans="1:19" ht="17.25">
      <c r="A99" s="33">
        <v>88</v>
      </c>
      <c r="B99" s="34" t="s">
        <v>164</v>
      </c>
      <c r="C99" s="49">
        <f t="shared" si="3"/>
        <v>2889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>
        <v>2889</v>
      </c>
      <c r="Q99" s="49"/>
      <c r="R99" s="49"/>
      <c r="S99" s="49"/>
    </row>
    <row r="100" spans="1:19" ht="17.25">
      <c r="A100" s="33">
        <v>89</v>
      </c>
      <c r="B100" s="34" t="s">
        <v>326</v>
      </c>
      <c r="C100" s="49">
        <f t="shared" si="3"/>
        <v>909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>
        <v>909</v>
      </c>
      <c r="Q100" s="49"/>
      <c r="R100" s="49"/>
      <c r="S100" s="49"/>
    </row>
    <row r="101" spans="1:19" ht="17.25">
      <c r="A101" s="33">
        <v>90</v>
      </c>
      <c r="B101" s="34" t="s">
        <v>327</v>
      </c>
      <c r="C101" s="49">
        <f t="shared" si="3"/>
        <v>500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>
        <v>500</v>
      </c>
      <c r="Q101" s="49"/>
      <c r="R101" s="49"/>
      <c r="S101" s="49"/>
    </row>
    <row r="102" spans="1:19" ht="17.25">
      <c r="A102" s="33">
        <v>91</v>
      </c>
      <c r="B102" s="34" t="s">
        <v>328</v>
      </c>
      <c r="C102" s="49">
        <f t="shared" si="3"/>
        <v>21102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>
        <v>21102</v>
      </c>
      <c r="Q102" s="49"/>
      <c r="R102" s="49"/>
      <c r="S102" s="49"/>
    </row>
    <row r="103" spans="1:19" ht="17.25">
      <c r="A103" s="33">
        <v>92</v>
      </c>
      <c r="B103" s="34" t="s">
        <v>165</v>
      </c>
      <c r="C103" s="49">
        <f t="shared" si="3"/>
        <v>830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>
        <v>830</v>
      </c>
      <c r="Q103" s="49"/>
      <c r="R103" s="49"/>
      <c r="S103" s="49"/>
    </row>
    <row r="104" spans="1:19" ht="17.25">
      <c r="A104" s="33">
        <v>93</v>
      </c>
      <c r="B104" s="34" t="s">
        <v>329</v>
      </c>
      <c r="C104" s="49">
        <f t="shared" si="3"/>
        <v>1138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>
        <v>1138</v>
      </c>
      <c r="Q104" s="49"/>
      <c r="R104" s="49"/>
      <c r="S104" s="49"/>
    </row>
    <row r="105" spans="1:19" ht="17.25">
      <c r="A105" s="33">
        <v>94</v>
      </c>
      <c r="B105" s="34" t="s">
        <v>187</v>
      </c>
      <c r="C105" s="49">
        <f t="shared" si="3"/>
        <v>158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>
        <v>158</v>
      </c>
      <c r="Q105" s="49"/>
      <c r="R105" s="49"/>
      <c r="S105" s="49"/>
    </row>
    <row r="106" spans="1:19" ht="17.25">
      <c r="A106" s="33">
        <v>95</v>
      </c>
      <c r="B106" s="34" t="s">
        <v>166</v>
      </c>
      <c r="C106" s="49">
        <f t="shared" si="3"/>
        <v>1420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>
        <v>1420</v>
      </c>
      <c r="Q106" s="49"/>
      <c r="R106" s="49"/>
      <c r="S106" s="49"/>
    </row>
    <row r="107" spans="1:19" ht="17.25">
      <c r="A107" s="33">
        <v>96</v>
      </c>
      <c r="B107" s="34" t="s">
        <v>167</v>
      </c>
      <c r="C107" s="49">
        <f t="shared" si="3"/>
        <v>1504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>
        <v>1504</v>
      </c>
      <c r="Q107" s="49"/>
      <c r="R107" s="49"/>
      <c r="S107" s="49"/>
    </row>
    <row r="108" spans="1:19" ht="17.25">
      <c r="A108" s="33">
        <v>97</v>
      </c>
      <c r="B108" s="34" t="s">
        <v>242</v>
      </c>
      <c r="C108" s="49">
        <f t="shared" si="3"/>
        <v>3388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>
        <v>3388</v>
      </c>
      <c r="Q108" s="49"/>
      <c r="R108" s="49"/>
      <c r="S108" s="49"/>
    </row>
    <row r="109" spans="1:19" ht="17.25">
      <c r="A109" s="33">
        <v>98</v>
      </c>
      <c r="B109" s="34" t="s">
        <v>168</v>
      </c>
      <c r="C109" s="49">
        <f t="shared" si="3"/>
        <v>1125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>
        <v>1125</v>
      </c>
      <c r="Q109" s="49"/>
      <c r="R109" s="49"/>
      <c r="S109" s="49"/>
    </row>
    <row r="110" spans="1:19" ht="17.25">
      <c r="A110" s="33">
        <v>99</v>
      </c>
      <c r="B110" s="34" t="s">
        <v>330</v>
      </c>
      <c r="C110" s="49">
        <f t="shared" si="3"/>
        <v>7000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>
        <v>7000</v>
      </c>
      <c r="R110" s="49"/>
      <c r="S110" s="49"/>
    </row>
    <row r="111" spans="1:19" ht="17.25">
      <c r="A111" s="33">
        <v>100</v>
      </c>
      <c r="B111" s="34" t="s">
        <v>331</v>
      </c>
      <c r="C111" s="49">
        <f t="shared" si="3"/>
        <v>900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>
        <v>900</v>
      </c>
      <c r="R111" s="49"/>
      <c r="S111" s="49"/>
    </row>
    <row r="112" spans="1:19" ht="17.25">
      <c r="A112" s="33">
        <v>101</v>
      </c>
      <c r="B112" s="34" t="s">
        <v>141</v>
      </c>
      <c r="C112" s="49">
        <f t="shared" si="3"/>
        <v>1000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>
        <v>1000</v>
      </c>
      <c r="R112" s="49"/>
      <c r="S112" s="49"/>
    </row>
    <row r="113" spans="1:19" ht="36">
      <c r="A113" s="31" t="s">
        <v>9</v>
      </c>
      <c r="B113" s="45" t="s">
        <v>172</v>
      </c>
      <c r="C113" s="52">
        <f>SUM(C114:C127)</f>
        <v>3698</v>
      </c>
      <c r="D113" s="52">
        <f aca="true" t="shared" si="4" ref="D113:P113">SUM(D114:D127)</f>
        <v>0</v>
      </c>
      <c r="E113" s="52"/>
      <c r="F113" s="52">
        <f t="shared" si="4"/>
        <v>0</v>
      </c>
      <c r="G113" s="52">
        <f t="shared" si="4"/>
        <v>0</v>
      </c>
      <c r="H113" s="52">
        <f t="shared" si="4"/>
        <v>0</v>
      </c>
      <c r="I113" s="52">
        <f t="shared" si="4"/>
        <v>0</v>
      </c>
      <c r="J113" s="52">
        <f t="shared" si="4"/>
        <v>0</v>
      </c>
      <c r="K113" s="52">
        <f t="shared" si="4"/>
        <v>0</v>
      </c>
      <c r="L113" s="52">
        <f t="shared" si="4"/>
        <v>0</v>
      </c>
      <c r="M113" s="52">
        <f t="shared" si="4"/>
        <v>0</v>
      </c>
      <c r="N113" s="52">
        <f t="shared" si="4"/>
        <v>0</v>
      </c>
      <c r="O113" s="52">
        <f t="shared" si="4"/>
        <v>0</v>
      </c>
      <c r="P113" s="52">
        <f t="shared" si="4"/>
        <v>3698</v>
      </c>
      <c r="Q113" s="49"/>
      <c r="R113" s="49"/>
      <c r="S113" s="49"/>
    </row>
    <row r="114" spans="1:19" ht="17.25">
      <c r="A114" s="33">
        <v>1</v>
      </c>
      <c r="B114" s="34" t="s">
        <v>169</v>
      </c>
      <c r="C114" s="53">
        <f>P114</f>
        <v>894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>
        <v>894</v>
      </c>
      <c r="Q114" s="53"/>
      <c r="R114" s="53"/>
      <c r="S114" s="53"/>
    </row>
    <row r="115" spans="1:19" ht="17.25">
      <c r="A115" s="159">
        <v>2</v>
      </c>
      <c r="B115" s="160" t="s">
        <v>170</v>
      </c>
      <c r="C115" s="53">
        <f aca="true" t="shared" si="5" ref="C115:C127">P115</f>
        <v>235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3">
        <v>235</v>
      </c>
      <c r="Q115" s="54"/>
      <c r="R115" s="54"/>
      <c r="S115" s="54"/>
    </row>
    <row r="116" spans="1:19" ht="17.25">
      <c r="A116" s="33">
        <v>3</v>
      </c>
      <c r="B116" s="34" t="s">
        <v>171</v>
      </c>
      <c r="C116" s="53">
        <f t="shared" si="5"/>
        <v>202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>
        <v>202</v>
      </c>
      <c r="Q116" s="53"/>
      <c r="R116" s="53"/>
      <c r="S116" s="54"/>
    </row>
    <row r="117" spans="1:19" ht="17.25">
      <c r="A117" s="159">
        <v>4</v>
      </c>
      <c r="B117" s="34" t="s">
        <v>332</v>
      </c>
      <c r="C117" s="53">
        <f t="shared" si="5"/>
        <v>220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>
        <v>220</v>
      </c>
      <c r="Q117" s="53"/>
      <c r="R117" s="53"/>
      <c r="S117" s="54"/>
    </row>
    <row r="118" spans="1:19" ht="17.25">
      <c r="A118" s="33">
        <v>5</v>
      </c>
      <c r="B118" s="34" t="s">
        <v>333</v>
      </c>
      <c r="C118" s="53">
        <f t="shared" si="5"/>
        <v>218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>
        <v>218</v>
      </c>
      <c r="Q118" s="53"/>
      <c r="R118" s="53"/>
      <c r="S118" s="54"/>
    </row>
    <row r="119" spans="1:19" ht="17.25">
      <c r="A119" s="159">
        <v>6</v>
      </c>
      <c r="B119" s="34" t="s">
        <v>210</v>
      </c>
      <c r="C119" s="53">
        <f t="shared" si="5"/>
        <v>440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>
        <v>440</v>
      </c>
      <c r="Q119" s="53"/>
      <c r="R119" s="53"/>
      <c r="S119" s="54"/>
    </row>
    <row r="120" spans="1:19" ht="17.25">
      <c r="A120" s="33">
        <v>7</v>
      </c>
      <c r="B120" s="161" t="s">
        <v>397</v>
      </c>
      <c r="C120" s="53">
        <f t="shared" si="5"/>
        <v>70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>
        <v>70</v>
      </c>
      <c r="Q120" s="53"/>
      <c r="R120" s="53"/>
      <c r="S120" s="54"/>
    </row>
    <row r="121" spans="1:19" ht="17.25">
      <c r="A121" s="159">
        <v>8</v>
      </c>
      <c r="B121" s="161" t="s">
        <v>188</v>
      </c>
      <c r="C121" s="53">
        <f t="shared" si="5"/>
        <v>60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>
        <v>60</v>
      </c>
      <c r="Q121" s="53"/>
      <c r="R121" s="53"/>
      <c r="S121" s="54"/>
    </row>
    <row r="122" spans="1:19" ht="17.25">
      <c r="A122" s="33">
        <v>9</v>
      </c>
      <c r="B122" s="161" t="s">
        <v>189</v>
      </c>
      <c r="C122" s="53">
        <f t="shared" si="5"/>
        <v>60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>
        <v>60</v>
      </c>
      <c r="Q122" s="53"/>
      <c r="R122" s="53"/>
      <c r="S122" s="54"/>
    </row>
    <row r="123" spans="1:19" ht="17.25">
      <c r="A123" s="159">
        <v>10</v>
      </c>
      <c r="B123" s="161" t="s">
        <v>334</v>
      </c>
      <c r="C123" s="53">
        <f t="shared" si="5"/>
        <v>120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>
        <v>120</v>
      </c>
      <c r="Q123" s="53"/>
      <c r="R123" s="53"/>
      <c r="S123" s="54"/>
    </row>
    <row r="124" spans="1:19" ht="17.25">
      <c r="A124" s="33">
        <v>11</v>
      </c>
      <c r="B124" s="161" t="s">
        <v>335</v>
      </c>
      <c r="C124" s="53">
        <f t="shared" si="5"/>
        <v>120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>
        <v>120</v>
      </c>
      <c r="Q124" s="53"/>
      <c r="R124" s="53"/>
      <c r="S124" s="54"/>
    </row>
    <row r="125" spans="1:19" ht="17.25">
      <c r="A125" s="159">
        <v>12</v>
      </c>
      <c r="B125" s="161" t="s">
        <v>190</v>
      </c>
      <c r="C125" s="53">
        <f t="shared" si="5"/>
        <v>295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>
        <v>295</v>
      </c>
      <c r="Q125" s="53"/>
      <c r="R125" s="53"/>
      <c r="S125" s="54"/>
    </row>
    <row r="126" spans="1:19" ht="17.25">
      <c r="A126" s="33">
        <v>13</v>
      </c>
      <c r="B126" s="34" t="s">
        <v>336</v>
      </c>
      <c r="C126" s="53">
        <f t="shared" si="5"/>
        <v>598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>
        <v>598</v>
      </c>
      <c r="Q126" s="53"/>
      <c r="R126" s="53"/>
      <c r="S126" s="54"/>
    </row>
    <row r="127" spans="1:19" ht="17.25">
      <c r="A127" s="159">
        <v>14</v>
      </c>
      <c r="B127" s="160" t="s">
        <v>337</v>
      </c>
      <c r="C127" s="53">
        <f t="shared" si="5"/>
        <v>166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>
        <v>166</v>
      </c>
      <c r="Q127" s="54"/>
      <c r="R127" s="54"/>
      <c r="S127" s="54"/>
    </row>
    <row r="128" spans="1:19" ht="18">
      <c r="A128" s="162" t="s">
        <v>22</v>
      </c>
      <c r="B128" s="163" t="s">
        <v>129</v>
      </c>
      <c r="C128" s="55">
        <f>S128</f>
        <v>15782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>
        <v>15782</v>
      </c>
    </row>
    <row r="129" spans="1:19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</sheetData>
  <mergeCells count="11">
    <mergeCell ref="O1:S1"/>
    <mergeCell ref="A3:S3"/>
    <mergeCell ref="A4:S4"/>
    <mergeCell ref="A5:B5"/>
    <mergeCell ref="A1:B1"/>
    <mergeCell ref="B7:B9"/>
    <mergeCell ref="A7:A9"/>
    <mergeCell ref="P6:S6"/>
    <mergeCell ref="C7:S7"/>
    <mergeCell ref="C8:C9"/>
    <mergeCell ref="D8:S8"/>
  </mergeCells>
  <printOptions/>
  <pageMargins left="0.25" right="0.16" top="0.5" bottom="0.35" header="0.25" footer="0.2"/>
  <pageSetup horizontalDpi="600" verticalDpi="600" orientation="landscape" paperSize="9" scale="85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B1">
      <selection activeCell="B39" sqref="B39"/>
    </sheetView>
  </sheetViews>
  <sheetFormatPr defaultColWidth="9.140625" defaultRowHeight="12.75"/>
  <cols>
    <col min="1" max="1" width="4.140625" style="15" hidden="1" customWidth="1"/>
    <col min="2" max="2" width="47.8515625" style="0" customWidth="1"/>
    <col min="3" max="3" width="18.57421875" style="14" customWidth="1"/>
    <col min="4" max="4" width="17.140625" style="14" customWidth="1"/>
    <col min="5" max="5" width="16.28125" style="1" customWidth="1"/>
    <col min="6" max="6" width="16.00390625" style="1" customWidth="1"/>
    <col min="7" max="7" width="16.421875" style="13" customWidth="1"/>
    <col min="8" max="8" width="14.8515625" style="0" bestFit="1" customWidth="1"/>
  </cols>
  <sheetData>
    <row r="1" spans="1:7" ht="18">
      <c r="A1" s="104" t="s">
        <v>214</v>
      </c>
      <c r="B1" s="104"/>
      <c r="C1" s="104"/>
      <c r="D1" s="104"/>
      <c r="E1" s="104"/>
      <c r="F1" s="104"/>
      <c r="G1" s="104"/>
    </row>
    <row r="2" spans="1:7" ht="19.5">
      <c r="A2" s="106" t="s">
        <v>375</v>
      </c>
      <c r="B2" s="105"/>
      <c r="C2" s="105"/>
      <c r="D2" s="105"/>
      <c r="E2" s="105"/>
      <c r="F2" s="105"/>
      <c r="G2" s="105"/>
    </row>
    <row r="3" spans="1:7" ht="6" customHeight="1">
      <c r="A3" s="56"/>
      <c r="B3" s="57"/>
      <c r="C3" s="57"/>
      <c r="D3" s="58"/>
      <c r="E3" s="59"/>
      <c r="F3" s="60"/>
      <c r="G3" s="61"/>
    </row>
    <row r="4" spans="1:7" ht="20.25">
      <c r="A4" s="62"/>
      <c r="B4" s="63"/>
      <c r="C4" s="63"/>
      <c r="D4" s="58"/>
      <c r="E4" s="59"/>
      <c r="F4" s="64"/>
      <c r="G4" s="164" t="s">
        <v>401</v>
      </c>
    </row>
    <row r="5" spans="1:8" ht="18" customHeight="1">
      <c r="A5" s="65" t="s">
        <v>133</v>
      </c>
      <c r="B5" s="134" t="s">
        <v>136</v>
      </c>
      <c r="C5" s="124" t="s">
        <v>25</v>
      </c>
      <c r="D5" s="125"/>
      <c r="E5" s="125"/>
      <c r="F5" s="126" t="s">
        <v>134</v>
      </c>
      <c r="G5" s="126" t="s">
        <v>257</v>
      </c>
      <c r="H5" s="19"/>
    </row>
    <row r="6" spans="1:8" ht="18">
      <c r="A6" s="66" t="s">
        <v>135</v>
      </c>
      <c r="B6" s="135"/>
      <c r="C6" s="126" t="s">
        <v>137</v>
      </c>
      <c r="D6" s="126" t="s">
        <v>284</v>
      </c>
      <c r="E6" s="126" t="s">
        <v>138</v>
      </c>
      <c r="F6" s="127"/>
      <c r="G6" s="132"/>
      <c r="H6" s="19"/>
    </row>
    <row r="7" spans="1:8" ht="18">
      <c r="A7" s="67" t="s">
        <v>135</v>
      </c>
      <c r="B7" s="136"/>
      <c r="C7" s="128"/>
      <c r="D7" s="128"/>
      <c r="E7" s="128"/>
      <c r="F7" s="128"/>
      <c r="G7" s="133"/>
      <c r="H7" s="19"/>
    </row>
    <row r="8" spans="1:8" ht="18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9">
        <v>9</v>
      </c>
      <c r="H8" s="19"/>
    </row>
    <row r="9" spans="1:8" ht="18">
      <c r="A9" s="68" t="s">
        <v>139</v>
      </c>
      <c r="B9" s="70" t="s">
        <v>140</v>
      </c>
      <c r="C9" s="71">
        <f>SUM(D9:G9)</f>
        <v>676188492773</v>
      </c>
      <c r="D9" s="71">
        <f>SUM(D10:D134)</f>
        <v>370876585815</v>
      </c>
      <c r="E9" s="71">
        <f>SUM(E10:E134)</f>
        <v>123199513341</v>
      </c>
      <c r="F9" s="71">
        <f>SUM(F10:F134)</f>
        <v>27096997744</v>
      </c>
      <c r="G9" s="71">
        <f>SUM(G10:G134)</f>
        <v>155015395873</v>
      </c>
      <c r="H9" s="19"/>
    </row>
    <row r="10" spans="1:8" ht="17.25">
      <c r="A10" s="73">
        <v>1</v>
      </c>
      <c r="B10" s="74" t="s">
        <v>338</v>
      </c>
      <c r="C10" s="76">
        <f aca="true" t="shared" si="0" ref="C10:C41">SUM(D10:F10)</f>
        <v>2899500000</v>
      </c>
      <c r="D10" s="76">
        <v>2899500000</v>
      </c>
      <c r="E10" s="76">
        <v>0</v>
      </c>
      <c r="F10" s="76">
        <v>0</v>
      </c>
      <c r="G10" s="77"/>
      <c r="H10" s="19"/>
    </row>
    <row r="11" spans="1:8" ht="17.25">
      <c r="A11" s="73">
        <v>2</v>
      </c>
      <c r="B11" s="74" t="s">
        <v>253</v>
      </c>
      <c r="C11" s="76">
        <f t="shared" si="0"/>
        <v>13090937447</v>
      </c>
      <c r="D11" s="76">
        <f>12839837447+251100000</f>
        <v>13090937447</v>
      </c>
      <c r="E11" s="76"/>
      <c r="F11" s="76"/>
      <c r="G11" s="77">
        <v>3199802728</v>
      </c>
      <c r="H11" s="19"/>
    </row>
    <row r="12" spans="1:8" ht="17.25">
      <c r="A12" s="73"/>
      <c r="B12" s="74" t="s">
        <v>258</v>
      </c>
      <c r="C12" s="76"/>
      <c r="D12" s="76">
        <v>16979943250</v>
      </c>
      <c r="E12" s="76"/>
      <c r="F12" s="76"/>
      <c r="G12" s="77">
        <v>1008359000</v>
      </c>
      <c r="H12" s="19"/>
    </row>
    <row r="13" spans="1:8" ht="17.25">
      <c r="A13" s="73">
        <v>2</v>
      </c>
      <c r="B13" s="74" t="s">
        <v>215</v>
      </c>
      <c r="C13" s="76">
        <f t="shared" si="0"/>
        <v>315600000</v>
      </c>
      <c r="D13" s="76"/>
      <c r="E13" s="76">
        <v>315600000</v>
      </c>
      <c r="F13" s="76">
        <v>0</v>
      </c>
      <c r="G13" s="77">
        <v>7682000</v>
      </c>
      <c r="H13" s="19"/>
    </row>
    <row r="14" spans="1:8" ht="17.25">
      <c r="A14" s="73">
        <v>3</v>
      </c>
      <c r="B14" s="74" t="s">
        <v>293</v>
      </c>
      <c r="C14" s="76">
        <f t="shared" si="0"/>
        <v>831868341</v>
      </c>
      <c r="D14" s="76"/>
      <c r="E14" s="76">
        <v>831868341</v>
      </c>
      <c r="F14" s="76">
        <v>0</v>
      </c>
      <c r="G14" s="77"/>
      <c r="H14" s="19"/>
    </row>
    <row r="15" spans="1:8" ht="17.25">
      <c r="A15" s="73">
        <v>4</v>
      </c>
      <c r="B15" s="74" t="s">
        <v>294</v>
      </c>
      <c r="C15" s="76">
        <f t="shared" si="0"/>
        <v>835724912</v>
      </c>
      <c r="D15" s="76"/>
      <c r="E15" s="76">
        <v>835724912</v>
      </c>
      <c r="F15" s="76">
        <v>0</v>
      </c>
      <c r="G15" s="77"/>
      <c r="H15" s="19"/>
    </row>
    <row r="16" spans="1:8" ht="17.25">
      <c r="A16" s="73">
        <v>5</v>
      </c>
      <c r="B16" s="74" t="s">
        <v>295</v>
      </c>
      <c r="C16" s="76">
        <f t="shared" si="0"/>
        <v>4730077145</v>
      </c>
      <c r="D16" s="76"/>
      <c r="E16" s="76">
        <v>4730077145</v>
      </c>
      <c r="F16" s="76">
        <v>0</v>
      </c>
      <c r="G16" s="77"/>
      <c r="H16" s="19"/>
    </row>
    <row r="17" spans="1:8" ht="17.25">
      <c r="A17" s="73">
        <v>6</v>
      </c>
      <c r="B17" s="74" t="s">
        <v>291</v>
      </c>
      <c r="C17" s="76">
        <f t="shared" si="0"/>
        <v>4316182003</v>
      </c>
      <c r="D17" s="74"/>
      <c r="E17" s="74">
        <v>4316182003</v>
      </c>
      <c r="F17" s="76">
        <v>0</v>
      </c>
      <c r="G17" s="77"/>
      <c r="H17" s="19"/>
    </row>
    <row r="18" spans="1:8" ht="17.25">
      <c r="A18" s="73">
        <v>7</v>
      </c>
      <c r="B18" s="75" t="s">
        <v>292</v>
      </c>
      <c r="C18" s="76">
        <f t="shared" si="0"/>
        <v>2269004510</v>
      </c>
      <c r="D18" s="76"/>
      <c r="E18" s="76">
        <v>2269004510</v>
      </c>
      <c r="F18" s="76">
        <v>0</v>
      </c>
      <c r="G18" s="77"/>
      <c r="H18" s="19"/>
    </row>
    <row r="19" spans="1:8" ht="17.25">
      <c r="A19" s="73">
        <v>8</v>
      </c>
      <c r="B19" s="75" t="s">
        <v>297</v>
      </c>
      <c r="C19" s="76">
        <f t="shared" si="0"/>
        <v>1131828968</v>
      </c>
      <c r="D19" s="76"/>
      <c r="E19" s="76">
        <v>1131828968</v>
      </c>
      <c r="F19" s="76">
        <v>0</v>
      </c>
      <c r="G19" s="77"/>
      <c r="H19" s="19"/>
    </row>
    <row r="20" spans="1:8" ht="17.25">
      <c r="A20" s="73">
        <v>9</v>
      </c>
      <c r="B20" s="74" t="s">
        <v>186</v>
      </c>
      <c r="C20" s="76">
        <f t="shared" si="0"/>
        <v>15707162453</v>
      </c>
      <c r="D20" s="76">
        <f>2841097620+12866064833</f>
        <v>15707162453</v>
      </c>
      <c r="E20" s="76"/>
      <c r="F20" s="76">
        <v>0</v>
      </c>
      <c r="G20" s="77">
        <f>12699590954+25665248156+1897182750+524003000</f>
        <v>40786024860</v>
      </c>
      <c r="H20" s="21"/>
    </row>
    <row r="21" spans="1:8" ht="17.25">
      <c r="A21" s="73">
        <v>10</v>
      </c>
      <c r="B21" s="74" t="s">
        <v>339</v>
      </c>
      <c r="C21" s="76">
        <f t="shared" si="0"/>
        <v>3494330776</v>
      </c>
      <c r="D21" s="76">
        <f>2132176776+1362154000</f>
        <v>3494330776</v>
      </c>
      <c r="E21" s="76"/>
      <c r="F21" s="76">
        <v>0</v>
      </c>
      <c r="G21" s="77">
        <v>2779013225</v>
      </c>
      <c r="H21" s="19"/>
    </row>
    <row r="22" spans="1:8" ht="17.25">
      <c r="A22" s="73">
        <v>11</v>
      </c>
      <c r="B22" s="74" t="s">
        <v>301</v>
      </c>
      <c r="C22" s="76">
        <f t="shared" si="0"/>
        <v>109000000</v>
      </c>
      <c r="D22" s="76"/>
      <c r="E22" s="76">
        <v>109000000</v>
      </c>
      <c r="F22" s="76">
        <v>0</v>
      </c>
      <c r="G22" s="77"/>
      <c r="H22" s="19"/>
    </row>
    <row r="23" spans="1:8" ht="17.25">
      <c r="A23" s="73">
        <v>12</v>
      </c>
      <c r="B23" s="74" t="s">
        <v>159</v>
      </c>
      <c r="C23" s="76">
        <f t="shared" si="0"/>
        <v>1504465369</v>
      </c>
      <c r="D23" s="76">
        <v>1504465369</v>
      </c>
      <c r="E23" s="76"/>
      <c r="F23" s="76">
        <v>0</v>
      </c>
      <c r="G23" s="77"/>
      <c r="H23" s="19"/>
    </row>
    <row r="24" spans="1:8" ht="17.25">
      <c r="A24" s="73">
        <v>13</v>
      </c>
      <c r="B24" s="74" t="s">
        <v>340</v>
      </c>
      <c r="C24" s="76">
        <f t="shared" si="0"/>
        <v>267950580</v>
      </c>
      <c r="D24" s="76">
        <v>267950580</v>
      </c>
      <c r="E24" s="76"/>
      <c r="F24" s="76">
        <v>0</v>
      </c>
      <c r="G24" s="78"/>
      <c r="H24" s="19"/>
    </row>
    <row r="25" spans="1:8" ht="17.25">
      <c r="A25" s="73">
        <v>14</v>
      </c>
      <c r="B25" s="74" t="s">
        <v>157</v>
      </c>
      <c r="C25" s="76">
        <f t="shared" si="0"/>
        <v>1270349000</v>
      </c>
      <c r="D25" s="76">
        <f>887600000+382749000</f>
        <v>1270349000</v>
      </c>
      <c r="E25" s="76"/>
      <c r="F25" s="76">
        <v>0</v>
      </c>
      <c r="G25" s="77">
        <v>3903268000</v>
      </c>
      <c r="H25" s="19"/>
    </row>
    <row r="26" spans="1:8" ht="17.25">
      <c r="A26" s="73">
        <v>15</v>
      </c>
      <c r="B26" s="74" t="s">
        <v>341</v>
      </c>
      <c r="C26" s="76">
        <f t="shared" si="0"/>
        <v>7598947612</v>
      </c>
      <c r="D26" s="76">
        <f>7568947612+30000000</f>
        <v>7598947612</v>
      </c>
      <c r="E26" s="76"/>
      <c r="F26" s="76"/>
      <c r="G26" s="77">
        <v>2310517202</v>
      </c>
      <c r="H26" s="19"/>
    </row>
    <row r="27" spans="1:8" ht="17.25">
      <c r="A27" s="73">
        <v>16</v>
      </c>
      <c r="B27" s="74" t="s">
        <v>342</v>
      </c>
      <c r="C27" s="76">
        <f t="shared" si="0"/>
        <v>62148990</v>
      </c>
      <c r="D27" s="76">
        <v>62148990</v>
      </c>
      <c r="E27" s="76"/>
      <c r="F27" s="76">
        <v>0</v>
      </c>
      <c r="G27" s="77"/>
      <c r="H27" s="19"/>
    </row>
    <row r="28" spans="1:8" ht="17.25">
      <c r="A28" s="73">
        <v>17</v>
      </c>
      <c r="B28" s="75" t="s">
        <v>158</v>
      </c>
      <c r="C28" s="76">
        <f t="shared" si="0"/>
        <v>2438304246</v>
      </c>
      <c r="D28" s="76">
        <f>2096966846+341337400</f>
        <v>2438304246</v>
      </c>
      <c r="E28" s="76"/>
      <c r="F28" s="76">
        <v>0</v>
      </c>
      <c r="G28" s="77"/>
      <c r="H28" s="19"/>
    </row>
    <row r="29" spans="1:8" ht="17.25">
      <c r="A29" s="73">
        <v>18</v>
      </c>
      <c r="B29" s="74" t="s">
        <v>216</v>
      </c>
      <c r="C29" s="76">
        <f t="shared" si="0"/>
        <v>1256105321</v>
      </c>
      <c r="D29" s="76">
        <f>1048517321+207588000</f>
        <v>1256105321</v>
      </c>
      <c r="E29" s="76"/>
      <c r="F29" s="76">
        <v>0</v>
      </c>
      <c r="G29" s="77">
        <f>3618290000+983370000</f>
        <v>4601660000</v>
      </c>
      <c r="H29" s="19"/>
    </row>
    <row r="30" spans="1:8" ht="17.25">
      <c r="A30" s="73">
        <v>19</v>
      </c>
      <c r="B30" s="74" t="s">
        <v>217</v>
      </c>
      <c r="C30" s="76">
        <f t="shared" si="0"/>
        <v>347977540</v>
      </c>
      <c r="D30" s="76"/>
      <c r="E30" s="76">
        <v>347977540</v>
      </c>
      <c r="F30" s="76">
        <v>0</v>
      </c>
      <c r="G30" s="77"/>
      <c r="H30" s="19"/>
    </row>
    <row r="31" spans="1:8" ht="17.25">
      <c r="A31" s="73">
        <v>20</v>
      </c>
      <c r="B31" s="75" t="s">
        <v>321</v>
      </c>
      <c r="C31" s="76">
        <f t="shared" si="0"/>
        <v>1236039716</v>
      </c>
      <c r="D31" s="76">
        <f>1164653466+71386250</f>
        <v>1236039716</v>
      </c>
      <c r="E31" s="76"/>
      <c r="F31" s="76">
        <v>0</v>
      </c>
      <c r="G31" s="77">
        <v>4815099638</v>
      </c>
      <c r="H31" s="19"/>
    </row>
    <row r="32" spans="1:8" ht="17.25">
      <c r="A32" s="73">
        <v>21</v>
      </c>
      <c r="B32" s="74" t="s">
        <v>218</v>
      </c>
      <c r="C32" s="76">
        <f t="shared" si="0"/>
        <v>964406900</v>
      </c>
      <c r="D32" s="76">
        <v>964406900</v>
      </c>
      <c r="E32" s="76"/>
      <c r="F32" s="76">
        <v>0</v>
      </c>
      <c r="G32" s="77"/>
      <c r="H32" s="19"/>
    </row>
    <row r="33" spans="1:8" ht="17.25">
      <c r="A33" s="73">
        <v>22</v>
      </c>
      <c r="B33" s="74" t="s">
        <v>219</v>
      </c>
      <c r="C33" s="76">
        <f t="shared" si="0"/>
        <v>1531935000</v>
      </c>
      <c r="D33" s="76">
        <f>773432000+758503000</f>
        <v>1531935000</v>
      </c>
      <c r="E33" s="76"/>
      <c r="F33" s="76">
        <v>0</v>
      </c>
      <c r="G33" s="77">
        <f>1957509000+15537030000</f>
        <v>17494539000</v>
      </c>
      <c r="H33" s="19"/>
    </row>
    <row r="34" spans="1:8" ht="17.25">
      <c r="A34" s="73">
        <v>23</v>
      </c>
      <c r="B34" s="74" t="s">
        <v>220</v>
      </c>
      <c r="C34" s="76">
        <f t="shared" si="0"/>
        <v>2067668942</v>
      </c>
      <c r="D34" s="76"/>
      <c r="E34" s="76"/>
      <c r="F34" s="76">
        <v>2067668942</v>
      </c>
      <c r="G34" s="77"/>
      <c r="H34" s="19"/>
    </row>
    <row r="35" spans="1:8" ht="17.25">
      <c r="A35" s="73">
        <v>24</v>
      </c>
      <c r="B35" s="75" t="s">
        <v>221</v>
      </c>
      <c r="C35" s="76">
        <f t="shared" si="0"/>
        <v>4924733144</v>
      </c>
      <c r="D35" s="76"/>
      <c r="E35" s="76">
        <v>4924733144</v>
      </c>
      <c r="F35" s="76">
        <v>0</v>
      </c>
      <c r="G35" s="77"/>
      <c r="H35" s="19"/>
    </row>
    <row r="36" spans="1:8" ht="17.25">
      <c r="A36" s="73">
        <v>25</v>
      </c>
      <c r="B36" s="75" t="s">
        <v>222</v>
      </c>
      <c r="C36" s="76">
        <f t="shared" si="0"/>
        <v>37671770829</v>
      </c>
      <c r="D36" s="76"/>
      <c r="E36" s="76">
        <v>37671770829</v>
      </c>
      <c r="F36" s="76"/>
      <c r="G36" s="77"/>
      <c r="H36" s="19"/>
    </row>
    <row r="37" spans="1:8" ht="17.25">
      <c r="A37" s="73">
        <v>26</v>
      </c>
      <c r="B37" s="74" t="s">
        <v>343</v>
      </c>
      <c r="C37" s="76">
        <f t="shared" si="0"/>
        <v>6666553765</v>
      </c>
      <c r="D37" s="76">
        <f>1851220000+4815333765</f>
        <v>6666553765</v>
      </c>
      <c r="E37" s="76"/>
      <c r="F37" s="76"/>
      <c r="G37" s="77">
        <f>1715367000+11337814000+461788900</f>
        <v>13514969900</v>
      </c>
      <c r="H37" s="19"/>
    </row>
    <row r="38" spans="1:8" ht="17.25">
      <c r="A38" s="73">
        <v>27</v>
      </c>
      <c r="B38" s="74" t="s">
        <v>344</v>
      </c>
      <c r="C38" s="76">
        <f t="shared" si="0"/>
        <v>4851722842</v>
      </c>
      <c r="D38" s="76"/>
      <c r="E38" s="76">
        <v>4851722842</v>
      </c>
      <c r="F38" s="76"/>
      <c r="G38" s="79"/>
      <c r="H38" s="19"/>
    </row>
    <row r="39" spans="1:8" ht="17.25">
      <c r="A39" s="73">
        <v>28</v>
      </c>
      <c r="B39" s="74" t="s">
        <v>223</v>
      </c>
      <c r="C39" s="76">
        <f t="shared" si="0"/>
        <v>13166721042</v>
      </c>
      <c r="D39" s="76"/>
      <c r="E39" s="80"/>
      <c r="F39" s="76">
        <v>13166721042</v>
      </c>
      <c r="G39" s="79"/>
      <c r="H39" s="19"/>
    </row>
    <row r="40" spans="1:8" ht="17.25">
      <c r="A40" s="73">
        <v>29</v>
      </c>
      <c r="B40" s="74" t="s">
        <v>345</v>
      </c>
      <c r="C40" s="76">
        <f t="shared" si="0"/>
        <v>3461150000</v>
      </c>
      <c r="D40" s="76"/>
      <c r="E40" s="76">
        <v>3461150000</v>
      </c>
      <c r="F40" s="76"/>
      <c r="G40" s="77"/>
      <c r="H40" s="19"/>
    </row>
    <row r="41" spans="1:8" ht="17.25">
      <c r="A41" s="73">
        <v>30</v>
      </c>
      <c r="B41" s="74" t="s">
        <v>224</v>
      </c>
      <c r="C41" s="76">
        <f t="shared" si="0"/>
        <v>6198715003</v>
      </c>
      <c r="D41" s="76"/>
      <c r="E41" s="76"/>
      <c r="F41" s="76">
        <v>6198715003</v>
      </c>
      <c r="G41" s="77"/>
      <c r="H41" s="19"/>
    </row>
    <row r="42" spans="1:8" ht="17.25">
      <c r="A42" s="73">
        <v>31</v>
      </c>
      <c r="B42" s="74" t="s">
        <v>225</v>
      </c>
      <c r="C42" s="76">
        <f aca="true" t="shared" si="1" ref="C42:C73">SUM(D42:F42)</f>
        <v>1842490543</v>
      </c>
      <c r="D42" s="76"/>
      <c r="E42" s="76">
        <v>1842490543</v>
      </c>
      <c r="F42" s="76"/>
      <c r="G42" s="77"/>
      <c r="H42" s="19"/>
    </row>
    <row r="43" spans="1:8" ht="17.25">
      <c r="A43" s="73">
        <v>32</v>
      </c>
      <c r="B43" s="74" t="s">
        <v>346</v>
      </c>
      <c r="C43" s="76">
        <f t="shared" si="1"/>
        <v>26409149642</v>
      </c>
      <c r="D43" s="76">
        <f>1307005295+25102144347</f>
        <v>26409149642</v>
      </c>
      <c r="E43" s="76"/>
      <c r="F43" s="76"/>
      <c r="G43" s="77">
        <f>4280734620</f>
        <v>4280734620</v>
      </c>
      <c r="H43" s="19"/>
    </row>
    <row r="44" spans="1:8" ht="17.25">
      <c r="A44" s="73">
        <v>33</v>
      </c>
      <c r="B44" s="74" t="s">
        <v>347</v>
      </c>
      <c r="C44" s="76">
        <f t="shared" si="1"/>
        <v>496736742</v>
      </c>
      <c r="D44" s="76"/>
      <c r="E44" s="76"/>
      <c r="F44" s="76">
        <v>496736742</v>
      </c>
      <c r="G44" s="77"/>
      <c r="H44" s="19"/>
    </row>
    <row r="45" spans="1:8" ht="17.25">
      <c r="A45" s="73">
        <v>34</v>
      </c>
      <c r="B45" s="74" t="s">
        <v>348</v>
      </c>
      <c r="C45" s="76">
        <f t="shared" si="1"/>
        <v>1289482676</v>
      </c>
      <c r="D45" s="76"/>
      <c r="E45" s="76">
        <v>1289482676</v>
      </c>
      <c r="F45" s="76"/>
      <c r="G45" s="77"/>
      <c r="H45" s="19"/>
    </row>
    <row r="46" spans="1:8" ht="17.25">
      <c r="A46" s="73">
        <v>35</v>
      </c>
      <c r="B46" s="74" t="s">
        <v>226</v>
      </c>
      <c r="C46" s="76">
        <f t="shared" si="1"/>
        <v>240000000</v>
      </c>
      <c r="D46" s="76"/>
      <c r="E46" s="76"/>
      <c r="F46" s="76">
        <v>240000000</v>
      </c>
      <c r="G46" s="77"/>
      <c r="H46" s="19"/>
    </row>
    <row r="47" spans="1:8" ht="17.25">
      <c r="A47" s="73">
        <v>36</v>
      </c>
      <c r="B47" s="74" t="s">
        <v>227</v>
      </c>
      <c r="C47" s="76">
        <f t="shared" si="1"/>
        <v>500000000</v>
      </c>
      <c r="D47" s="76"/>
      <c r="E47" s="76"/>
      <c r="F47" s="76">
        <v>500000000</v>
      </c>
      <c r="G47" s="77"/>
      <c r="H47" s="19"/>
    </row>
    <row r="48" spans="1:8" ht="17.25">
      <c r="A48" s="73">
        <v>37</v>
      </c>
      <c r="B48" s="74" t="s">
        <v>349</v>
      </c>
      <c r="C48" s="76">
        <f t="shared" si="1"/>
        <v>200000000</v>
      </c>
      <c r="D48" s="76"/>
      <c r="E48" s="76"/>
      <c r="F48" s="76">
        <v>200000000</v>
      </c>
      <c r="G48" s="77"/>
      <c r="H48" s="19"/>
    </row>
    <row r="49" spans="1:8" ht="17.25">
      <c r="A49" s="73">
        <v>38</v>
      </c>
      <c r="B49" s="74" t="s">
        <v>228</v>
      </c>
      <c r="C49" s="76">
        <f t="shared" si="1"/>
        <v>362193000</v>
      </c>
      <c r="D49" s="76"/>
      <c r="E49" s="76"/>
      <c r="F49" s="76">
        <v>362193000</v>
      </c>
      <c r="G49" s="77"/>
      <c r="H49" s="19"/>
    </row>
    <row r="50" spans="1:8" ht="17.25">
      <c r="A50" s="73">
        <v>39</v>
      </c>
      <c r="B50" s="74" t="s">
        <v>350</v>
      </c>
      <c r="C50" s="76">
        <f t="shared" si="1"/>
        <v>80000000</v>
      </c>
      <c r="D50" s="76"/>
      <c r="E50" s="76"/>
      <c r="F50" s="76">
        <v>80000000</v>
      </c>
      <c r="G50" s="77"/>
      <c r="H50" s="19"/>
    </row>
    <row r="51" spans="1:8" ht="17.25">
      <c r="A51" s="73">
        <v>40</v>
      </c>
      <c r="B51" s="74" t="s">
        <v>229</v>
      </c>
      <c r="C51" s="76">
        <f t="shared" si="1"/>
        <v>126121522</v>
      </c>
      <c r="D51" s="76"/>
      <c r="E51" s="76">
        <v>126121522</v>
      </c>
      <c r="F51" s="76"/>
      <c r="G51" s="77"/>
      <c r="H51" s="19"/>
    </row>
    <row r="52" spans="1:8" ht="17.25">
      <c r="A52" s="73">
        <v>41</v>
      </c>
      <c r="B52" s="74" t="s">
        <v>351</v>
      </c>
      <c r="C52" s="76">
        <f t="shared" si="1"/>
        <v>123809692</v>
      </c>
      <c r="D52" s="76"/>
      <c r="E52" s="76">
        <v>123809692</v>
      </c>
      <c r="F52" s="76">
        <v>0</v>
      </c>
      <c r="G52" s="77"/>
      <c r="H52" s="19"/>
    </row>
    <row r="53" spans="1:8" ht="17.25">
      <c r="A53" s="73">
        <v>42</v>
      </c>
      <c r="B53" s="74" t="s">
        <v>230</v>
      </c>
      <c r="C53" s="76">
        <f t="shared" si="1"/>
        <v>92763284</v>
      </c>
      <c r="D53" s="76"/>
      <c r="E53" s="76">
        <v>92763284</v>
      </c>
      <c r="F53" s="76">
        <v>0</v>
      </c>
      <c r="G53" s="77"/>
      <c r="H53" s="19"/>
    </row>
    <row r="54" spans="1:8" ht="17.25">
      <c r="A54" s="73">
        <v>43</v>
      </c>
      <c r="B54" s="74" t="s">
        <v>306</v>
      </c>
      <c r="C54" s="76">
        <f t="shared" si="1"/>
        <v>22529300000</v>
      </c>
      <c r="D54" s="76"/>
      <c r="E54" s="76">
        <v>22529300000</v>
      </c>
      <c r="F54" s="76">
        <v>0</v>
      </c>
      <c r="G54" s="77"/>
      <c r="H54" s="19"/>
    </row>
    <row r="55" spans="1:8" ht="17.25">
      <c r="A55" s="73">
        <v>44</v>
      </c>
      <c r="B55" s="74" t="s">
        <v>231</v>
      </c>
      <c r="C55" s="76">
        <f t="shared" si="1"/>
        <v>1853830710</v>
      </c>
      <c r="D55" s="76"/>
      <c r="E55" s="76">
        <v>1853830710</v>
      </c>
      <c r="F55" s="76">
        <v>0</v>
      </c>
      <c r="G55" s="77"/>
      <c r="H55" s="19"/>
    </row>
    <row r="56" spans="1:8" ht="17.25">
      <c r="A56" s="73">
        <v>45</v>
      </c>
      <c r="B56" s="74" t="s">
        <v>352</v>
      </c>
      <c r="C56" s="76">
        <f t="shared" si="1"/>
        <v>1704363933</v>
      </c>
      <c r="D56" s="76"/>
      <c r="E56" s="76">
        <v>1704363933</v>
      </c>
      <c r="F56" s="76">
        <v>0</v>
      </c>
      <c r="G56" s="77"/>
      <c r="H56" s="19"/>
    </row>
    <row r="57" spans="1:8" ht="17.25">
      <c r="A57" s="73">
        <v>46</v>
      </c>
      <c r="B57" s="74" t="s">
        <v>353</v>
      </c>
      <c r="C57" s="76">
        <f t="shared" si="1"/>
        <v>1225000000</v>
      </c>
      <c r="D57" s="76"/>
      <c r="E57" s="76"/>
      <c r="F57" s="76">
        <v>1225000000</v>
      </c>
      <c r="G57" s="77"/>
      <c r="H57" s="19"/>
    </row>
    <row r="58" spans="1:8" ht="17.25">
      <c r="A58" s="73">
        <v>47</v>
      </c>
      <c r="B58" s="74" t="s">
        <v>354</v>
      </c>
      <c r="C58" s="76">
        <f t="shared" si="1"/>
        <v>2638552199</v>
      </c>
      <c r="D58" s="76"/>
      <c r="E58" s="76">
        <v>2638552199</v>
      </c>
      <c r="F58" s="76">
        <v>0</v>
      </c>
      <c r="G58" s="77"/>
      <c r="H58" s="19"/>
    </row>
    <row r="59" spans="1:8" ht="17.25">
      <c r="A59" s="73">
        <v>48</v>
      </c>
      <c r="B59" s="74" t="s">
        <v>232</v>
      </c>
      <c r="C59" s="76">
        <f t="shared" si="1"/>
        <v>466950421</v>
      </c>
      <c r="D59" s="76"/>
      <c r="E59" s="76">
        <v>466950421</v>
      </c>
      <c r="F59" s="76">
        <v>0</v>
      </c>
      <c r="G59" s="77"/>
      <c r="H59" s="19"/>
    </row>
    <row r="60" spans="1:8" ht="17.25">
      <c r="A60" s="73">
        <v>49</v>
      </c>
      <c r="B60" s="74" t="s">
        <v>355</v>
      </c>
      <c r="C60" s="76">
        <f t="shared" si="1"/>
        <v>1623741378</v>
      </c>
      <c r="D60" s="76"/>
      <c r="E60" s="76">
        <v>1623741378</v>
      </c>
      <c r="F60" s="76">
        <v>0</v>
      </c>
      <c r="G60" s="77"/>
      <c r="H60" s="19"/>
    </row>
    <row r="61" spans="1:8" ht="17.25">
      <c r="A61" s="73">
        <v>50</v>
      </c>
      <c r="B61" s="74" t="s">
        <v>233</v>
      </c>
      <c r="C61" s="76">
        <f t="shared" si="1"/>
        <v>365998537</v>
      </c>
      <c r="D61" s="76"/>
      <c r="E61" s="76">
        <v>365998537</v>
      </c>
      <c r="F61" s="76">
        <v>0</v>
      </c>
      <c r="G61" s="77"/>
      <c r="H61" s="19"/>
    </row>
    <row r="62" spans="1:8" ht="17.25">
      <c r="A62" s="73">
        <v>51</v>
      </c>
      <c r="B62" s="74" t="s">
        <v>356</v>
      </c>
      <c r="C62" s="76">
        <f t="shared" si="1"/>
        <v>844000000</v>
      </c>
      <c r="D62" s="76"/>
      <c r="E62" s="76">
        <v>844000000</v>
      </c>
      <c r="F62" s="76"/>
      <c r="G62" s="77"/>
      <c r="H62" s="19"/>
    </row>
    <row r="63" spans="1:8" ht="17.25">
      <c r="A63" s="73">
        <v>52</v>
      </c>
      <c r="B63" s="74" t="s">
        <v>234</v>
      </c>
      <c r="C63" s="76">
        <f t="shared" si="1"/>
        <v>1490050000</v>
      </c>
      <c r="D63" s="76"/>
      <c r="E63" s="76">
        <v>1490050000</v>
      </c>
      <c r="F63" s="76">
        <v>0</v>
      </c>
      <c r="G63" s="77"/>
      <c r="H63" s="19"/>
    </row>
    <row r="64" spans="1:8" ht="17.25">
      <c r="A64" s="73">
        <v>53</v>
      </c>
      <c r="B64" s="74" t="s">
        <v>310</v>
      </c>
      <c r="C64" s="76">
        <f t="shared" si="1"/>
        <v>130000000</v>
      </c>
      <c r="D64" s="76"/>
      <c r="E64" s="76">
        <v>130000000</v>
      </c>
      <c r="F64" s="76">
        <v>0</v>
      </c>
      <c r="G64" s="77"/>
      <c r="H64" s="19"/>
    </row>
    <row r="65" spans="1:8" ht="17.25">
      <c r="A65" s="73">
        <v>54</v>
      </c>
      <c r="B65" s="74" t="s">
        <v>357</v>
      </c>
      <c r="C65" s="76">
        <f t="shared" si="1"/>
        <v>1611162217</v>
      </c>
      <c r="D65" s="76">
        <f>1235707661+375454556</f>
        <v>1611162217</v>
      </c>
      <c r="E65" s="76"/>
      <c r="F65" s="76">
        <v>0</v>
      </c>
      <c r="G65" s="77">
        <f>1744933000+8629281000</f>
        <v>10374214000</v>
      </c>
      <c r="H65" s="19"/>
    </row>
    <row r="66" spans="1:8" ht="17.25">
      <c r="A66" s="73">
        <v>55</v>
      </c>
      <c r="B66" s="74" t="s">
        <v>358</v>
      </c>
      <c r="C66" s="76">
        <f t="shared" si="1"/>
        <v>2559963015</v>
      </c>
      <c r="D66" s="76"/>
      <c r="E66" s="76"/>
      <c r="F66" s="76">
        <v>2559963015</v>
      </c>
      <c r="G66" s="77"/>
      <c r="H66" s="19"/>
    </row>
    <row r="67" spans="1:8" ht="17.25">
      <c r="A67" s="73">
        <v>56</v>
      </c>
      <c r="B67" s="74" t="s">
        <v>359</v>
      </c>
      <c r="C67" s="76">
        <f t="shared" si="1"/>
        <v>320000000</v>
      </c>
      <c r="D67" s="76"/>
      <c r="E67" s="76">
        <v>320000000</v>
      </c>
      <c r="F67" s="76">
        <v>0</v>
      </c>
      <c r="G67" s="77"/>
      <c r="H67" s="19"/>
    </row>
    <row r="68" spans="1:8" ht="17.25">
      <c r="A68" s="73">
        <v>57</v>
      </c>
      <c r="B68" s="74" t="s">
        <v>145</v>
      </c>
      <c r="C68" s="76">
        <f t="shared" si="1"/>
        <v>4063916000</v>
      </c>
      <c r="D68" s="76"/>
      <c r="E68" s="76">
        <v>4063916000</v>
      </c>
      <c r="F68" s="76">
        <v>0</v>
      </c>
      <c r="G68" s="77"/>
      <c r="H68" s="19"/>
    </row>
    <row r="69" spans="1:8" ht="17.25">
      <c r="A69" s="73">
        <v>58</v>
      </c>
      <c r="B69" s="74" t="s">
        <v>156</v>
      </c>
      <c r="C69" s="76">
        <f t="shared" si="1"/>
        <v>50000000</v>
      </c>
      <c r="D69" s="76"/>
      <c r="E69" s="76">
        <v>50000000</v>
      </c>
      <c r="F69" s="76">
        <v>0</v>
      </c>
      <c r="G69" s="77"/>
      <c r="H69" s="19"/>
    </row>
    <row r="70" spans="1:8" ht="17.25">
      <c r="A70" s="73">
        <v>59</v>
      </c>
      <c r="B70" s="74" t="s">
        <v>153</v>
      </c>
      <c r="C70" s="76">
        <f t="shared" si="1"/>
        <v>423035590</v>
      </c>
      <c r="D70" s="76"/>
      <c r="E70" s="76">
        <v>423035590</v>
      </c>
      <c r="F70" s="76">
        <v>0</v>
      </c>
      <c r="G70" s="77"/>
      <c r="H70" s="19"/>
    </row>
    <row r="71" spans="1:8" ht="17.25">
      <c r="A71" s="73">
        <v>60</v>
      </c>
      <c r="B71" s="74" t="s">
        <v>360</v>
      </c>
      <c r="C71" s="76">
        <f t="shared" si="1"/>
        <v>1020590500</v>
      </c>
      <c r="D71" s="76"/>
      <c r="E71" s="76">
        <v>1020590500</v>
      </c>
      <c r="F71" s="76">
        <v>0</v>
      </c>
      <c r="G71" s="77"/>
      <c r="H71" s="19"/>
    </row>
    <row r="72" spans="1:8" ht="17.25">
      <c r="A72" s="73">
        <v>61</v>
      </c>
      <c r="B72" s="74" t="s">
        <v>154</v>
      </c>
      <c r="C72" s="76">
        <f t="shared" si="1"/>
        <v>1430255270</v>
      </c>
      <c r="D72" s="76"/>
      <c r="E72" s="76">
        <v>1430255270</v>
      </c>
      <c r="F72" s="76">
        <v>0</v>
      </c>
      <c r="G72" s="77"/>
      <c r="H72" s="19"/>
    </row>
    <row r="73" spans="1:8" ht="17.25">
      <c r="A73" s="73">
        <v>62</v>
      </c>
      <c r="B73" s="74" t="s">
        <v>404</v>
      </c>
      <c r="C73" s="76">
        <f t="shared" si="1"/>
        <v>645000000</v>
      </c>
      <c r="D73" s="76"/>
      <c r="E73" s="76">
        <v>645000000</v>
      </c>
      <c r="F73" s="76">
        <v>0</v>
      </c>
      <c r="G73" s="77"/>
      <c r="H73" s="19"/>
    </row>
    <row r="74" spans="1:8" ht="17.25">
      <c r="A74" s="73">
        <v>63</v>
      </c>
      <c r="B74" s="74" t="s">
        <v>235</v>
      </c>
      <c r="C74" s="76">
        <f aca="true" t="shared" si="2" ref="C74:C105">SUM(D74:F74)</f>
        <v>437671780</v>
      </c>
      <c r="D74" s="76"/>
      <c r="E74" s="76">
        <v>437671780</v>
      </c>
      <c r="F74" s="76">
        <v>0</v>
      </c>
      <c r="G74" s="77"/>
      <c r="H74" s="19"/>
    </row>
    <row r="75" spans="1:8" ht="17.25">
      <c r="A75" s="73">
        <v>64</v>
      </c>
      <c r="B75" s="74" t="s">
        <v>236</v>
      </c>
      <c r="C75" s="76">
        <f t="shared" si="2"/>
        <v>1434689300</v>
      </c>
      <c r="D75" s="76">
        <f>1410229000+24460300</f>
        <v>1434689300</v>
      </c>
      <c r="E75" s="76"/>
      <c r="F75" s="76">
        <v>0</v>
      </c>
      <c r="G75" s="77">
        <f>477775000+615158000</f>
        <v>1092933000</v>
      </c>
      <c r="H75" s="19"/>
    </row>
    <row r="76" spans="1:8" ht="17.25">
      <c r="A76" s="73">
        <v>65</v>
      </c>
      <c r="B76" s="74" t="s">
        <v>237</v>
      </c>
      <c r="C76" s="76">
        <f t="shared" si="2"/>
        <v>590433000</v>
      </c>
      <c r="D76" s="76">
        <v>590433000</v>
      </c>
      <c r="E76" s="76"/>
      <c r="F76" s="76"/>
      <c r="G76" s="77"/>
      <c r="H76" s="19"/>
    </row>
    <row r="77" spans="1:8" ht="17.25">
      <c r="A77" s="73">
        <v>66</v>
      </c>
      <c r="B77" s="74" t="s">
        <v>302</v>
      </c>
      <c r="C77" s="76">
        <f t="shared" si="2"/>
        <v>8867059200</v>
      </c>
      <c r="D77" s="76">
        <f>8824714700-E77+42344500</f>
        <v>1281253300</v>
      </c>
      <c r="E77" s="76">
        <v>7585805900</v>
      </c>
      <c r="F77" s="76">
        <v>0</v>
      </c>
      <c r="G77" s="77">
        <v>1639364000</v>
      </c>
      <c r="H77" s="19"/>
    </row>
    <row r="78" spans="1:8" ht="17.25">
      <c r="A78" s="73">
        <v>67</v>
      </c>
      <c r="B78" s="74" t="s">
        <v>238</v>
      </c>
      <c r="C78" s="76">
        <f t="shared" si="2"/>
        <v>358211000</v>
      </c>
      <c r="D78" s="76">
        <v>358211000</v>
      </c>
      <c r="E78" s="76"/>
      <c r="F78" s="76"/>
      <c r="G78" s="77"/>
      <c r="H78" s="19"/>
    </row>
    <row r="79" spans="1:8" s="13" customFormat="1" ht="17.25">
      <c r="A79" s="73">
        <v>68</v>
      </c>
      <c r="B79" s="74" t="s">
        <v>326</v>
      </c>
      <c r="C79" s="76">
        <f t="shared" si="2"/>
        <v>748487005</v>
      </c>
      <c r="D79" s="76">
        <v>748487005</v>
      </c>
      <c r="E79" s="76">
        <f>SUM(E81:E86)</f>
        <v>0</v>
      </c>
      <c r="F79" s="76">
        <f>SUM(F81:F86)</f>
        <v>0</v>
      </c>
      <c r="G79" s="77"/>
      <c r="H79" s="20"/>
    </row>
    <row r="80" spans="1:8" s="13" customFormat="1" ht="17.25">
      <c r="A80" s="73"/>
      <c r="B80" s="74" t="s">
        <v>254</v>
      </c>
      <c r="C80" s="76">
        <f t="shared" si="2"/>
        <v>2511202000</v>
      </c>
      <c r="D80" s="76">
        <v>2511202000</v>
      </c>
      <c r="E80" s="76"/>
      <c r="F80" s="76"/>
      <c r="G80" s="77">
        <v>407115000</v>
      </c>
      <c r="H80" s="20"/>
    </row>
    <row r="81" spans="1:8" ht="17.25">
      <c r="A81" s="73">
        <v>69</v>
      </c>
      <c r="B81" s="74" t="s">
        <v>322</v>
      </c>
      <c r="C81" s="76">
        <f t="shared" si="2"/>
        <v>1202095299</v>
      </c>
      <c r="D81" s="76">
        <v>1202095299</v>
      </c>
      <c r="E81" s="76"/>
      <c r="F81" s="76"/>
      <c r="G81" s="77"/>
      <c r="H81" s="19"/>
    </row>
    <row r="82" spans="1:8" ht="17.25">
      <c r="A82" s="73">
        <v>70</v>
      </c>
      <c r="B82" s="74" t="s">
        <v>239</v>
      </c>
      <c r="C82" s="76">
        <f t="shared" si="2"/>
        <v>8692155600</v>
      </c>
      <c r="D82" s="76">
        <f>7692155600+1000000000</f>
        <v>8692155600</v>
      </c>
      <c r="E82" s="76">
        <v>0</v>
      </c>
      <c r="F82" s="76">
        <v>0</v>
      </c>
      <c r="G82" s="77">
        <f>1262902000+11960050000</f>
        <v>13222952000</v>
      </c>
      <c r="H82" s="19"/>
    </row>
    <row r="83" spans="1:8" ht="17.25">
      <c r="A83" s="73">
        <v>71</v>
      </c>
      <c r="B83" s="74" t="s">
        <v>324</v>
      </c>
      <c r="C83" s="76">
        <f t="shared" si="2"/>
        <v>1671817000</v>
      </c>
      <c r="D83" s="76">
        <v>1671817000</v>
      </c>
      <c r="E83" s="76">
        <v>0</v>
      </c>
      <c r="F83" s="76">
        <v>0</v>
      </c>
      <c r="G83" s="77"/>
      <c r="H83" s="19"/>
    </row>
    <row r="84" spans="1:8" ht="17.25">
      <c r="A84" s="73">
        <v>72</v>
      </c>
      <c r="B84" s="74" t="s">
        <v>325</v>
      </c>
      <c r="C84" s="76">
        <f t="shared" si="2"/>
        <v>534564885</v>
      </c>
      <c r="D84" s="76">
        <v>534564885</v>
      </c>
      <c r="E84" s="76">
        <v>0</v>
      </c>
      <c r="F84" s="76">
        <v>0</v>
      </c>
      <c r="G84" s="77"/>
      <c r="H84" s="19"/>
    </row>
    <row r="85" spans="1:8" ht="17.25">
      <c r="A85" s="73">
        <v>73</v>
      </c>
      <c r="B85" s="74" t="s">
        <v>240</v>
      </c>
      <c r="C85" s="76">
        <f t="shared" si="2"/>
        <v>4780555000</v>
      </c>
      <c r="D85" s="76">
        <v>4780555000</v>
      </c>
      <c r="E85" s="76">
        <v>0</v>
      </c>
      <c r="F85" s="76">
        <v>0</v>
      </c>
      <c r="G85" s="77">
        <f>1833122000+5432509000</f>
        <v>7265631000</v>
      </c>
      <c r="H85" s="19"/>
    </row>
    <row r="86" spans="1:8" ht="17.25">
      <c r="A86" s="73">
        <v>74</v>
      </c>
      <c r="B86" s="74" t="s">
        <v>361</v>
      </c>
      <c r="C86" s="76">
        <f t="shared" si="2"/>
        <v>509840772</v>
      </c>
      <c r="D86" s="76">
        <v>509840772</v>
      </c>
      <c r="E86" s="76">
        <v>0</v>
      </c>
      <c r="F86" s="76">
        <v>0</v>
      </c>
      <c r="G86" s="77">
        <v>900055000</v>
      </c>
      <c r="H86" s="19"/>
    </row>
    <row r="87" spans="1:8" ht="17.25">
      <c r="A87" s="73">
        <v>75</v>
      </c>
      <c r="B87" s="74" t="s">
        <v>362</v>
      </c>
      <c r="C87" s="76">
        <f t="shared" si="2"/>
        <v>5743032800</v>
      </c>
      <c r="D87" s="76">
        <f>5713448800+29584000</f>
        <v>5743032800</v>
      </c>
      <c r="E87" s="76"/>
      <c r="F87" s="76"/>
      <c r="G87" s="77">
        <v>41273000</v>
      </c>
      <c r="H87" s="19"/>
    </row>
    <row r="88" spans="1:8" ht="17.25">
      <c r="A88" s="73">
        <v>76</v>
      </c>
      <c r="B88" s="74" t="s">
        <v>162</v>
      </c>
      <c r="C88" s="76">
        <f t="shared" si="2"/>
        <v>1197886663</v>
      </c>
      <c r="D88" s="76">
        <v>1197886663</v>
      </c>
      <c r="E88" s="76"/>
      <c r="F88" s="76"/>
      <c r="G88" s="77">
        <v>194303000</v>
      </c>
      <c r="H88" s="19"/>
    </row>
    <row r="89" spans="1:8" ht="17.25">
      <c r="A89" s="73">
        <v>77</v>
      </c>
      <c r="B89" s="74" t="s">
        <v>163</v>
      </c>
      <c r="C89" s="76">
        <f t="shared" si="2"/>
        <v>514155000</v>
      </c>
      <c r="D89" s="76">
        <v>514155000</v>
      </c>
      <c r="E89" s="76"/>
      <c r="F89" s="76"/>
      <c r="G89" s="77">
        <v>627996500</v>
      </c>
      <c r="H89" s="19"/>
    </row>
    <row r="90" spans="1:8" ht="17.25">
      <c r="A90" s="73">
        <v>78</v>
      </c>
      <c r="B90" s="74" t="s">
        <v>241</v>
      </c>
      <c r="C90" s="76">
        <f t="shared" si="2"/>
        <v>203909700</v>
      </c>
      <c r="D90" s="76">
        <v>203909700</v>
      </c>
      <c r="E90" s="76"/>
      <c r="F90" s="76"/>
      <c r="G90" s="77">
        <v>2870798000</v>
      </c>
      <c r="H90" s="19"/>
    </row>
    <row r="91" spans="1:8" ht="17.25">
      <c r="A91" s="73">
        <v>79</v>
      </c>
      <c r="B91" s="74" t="s">
        <v>363</v>
      </c>
      <c r="C91" s="76">
        <f t="shared" si="2"/>
        <v>594006619</v>
      </c>
      <c r="D91" s="76">
        <v>594006619</v>
      </c>
      <c r="E91" s="76"/>
      <c r="F91" s="76"/>
      <c r="G91" s="77">
        <v>7871268500</v>
      </c>
      <c r="H91" s="19"/>
    </row>
    <row r="92" spans="1:8" ht="17.25">
      <c r="A92" s="73">
        <v>80</v>
      </c>
      <c r="B92" s="74" t="s">
        <v>364</v>
      </c>
      <c r="C92" s="76">
        <f t="shared" si="2"/>
        <v>1482971334</v>
      </c>
      <c r="D92" s="76">
        <f>1452586834+30384500</f>
        <v>1482971334</v>
      </c>
      <c r="E92" s="76"/>
      <c r="F92" s="76"/>
      <c r="G92" s="77">
        <v>15805000</v>
      </c>
      <c r="H92" s="19"/>
    </row>
    <row r="93" spans="1:8" ht="17.25">
      <c r="A93" s="73">
        <v>81</v>
      </c>
      <c r="B93" s="74" t="s">
        <v>242</v>
      </c>
      <c r="C93" s="76">
        <f t="shared" si="2"/>
        <v>3865398318</v>
      </c>
      <c r="D93" s="76">
        <v>3865398318</v>
      </c>
      <c r="E93" s="76"/>
      <c r="F93" s="76"/>
      <c r="G93" s="77">
        <v>1740592000</v>
      </c>
      <c r="H93" s="19"/>
    </row>
    <row r="94" spans="1:8" ht="17.25">
      <c r="A94" s="73">
        <v>82</v>
      </c>
      <c r="B94" s="74" t="s">
        <v>365</v>
      </c>
      <c r="C94" s="76">
        <f t="shared" si="2"/>
        <v>152310000</v>
      </c>
      <c r="D94" s="76">
        <v>152310000</v>
      </c>
      <c r="E94" s="76"/>
      <c r="F94" s="76"/>
      <c r="G94" s="77"/>
      <c r="H94" s="19"/>
    </row>
    <row r="95" spans="1:8" ht="17.25">
      <c r="A95" s="73">
        <v>83</v>
      </c>
      <c r="B95" s="74" t="s">
        <v>329</v>
      </c>
      <c r="C95" s="76">
        <f t="shared" si="2"/>
        <v>1239644795</v>
      </c>
      <c r="D95" s="76">
        <f>1134322995+105321800</f>
        <v>1239644795</v>
      </c>
      <c r="E95" s="76"/>
      <c r="F95" s="76"/>
      <c r="G95" s="77">
        <v>123316000</v>
      </c>
      <c r="H95" s="19"/>
    </row>
    <row r="96" spans="1:8" ht="17.25">
      <c r="A96" s="73">
        <v>84</v>
      </c>
      <c r="B96" s="74" t="s">
        <v>166</v>
      </c>
      <c r="C96" s="76">
        <f t="shared" si="2"/>
        <v>894993000</v>
      </c>
      <c r="D96" s="76">
        <v>894993000</v>
      </c>
      <c r="E96" s="76"/>
      <c r="F96" s="76"/>
      <c r="G96" s="77"/>
      <c r="H96" s="19"/>
    </row>
    <row r="97" spans="1:8" ht="17.25">
      <c r="A97" s="73">
        <v>85</v>
      </c>
      <c r="B97" s="74" t="s">
        <v>366</v>
      </c>
      <c r="C97" s="76">
        <f t="shared" si="2"/>
        <v>706153500</v>
      </c>
      <c r="D97" s="76">
        <v>706153500</v>
      </c>
      <c r="E97" s="76"/>
      <c r="F97" s="76"/>
      <c r="G97" s="77"/>
      <c r="H97" s="19"/>
    </row>
    <row r="98" spans="1:8" ht="17.25">
      <c r="A98" s="73">
        <v>86</v>
      </c>
      <c r="B98" s="74" t="s">
        <v>304</v>
      </c>
      <c r="C98" s="76">
        <f t="shared" si="2"/>
        <v>4666240000</v>
      </c>
      <c r="D98" s="76">
        <v>4666240000</v>
      </c>
      <c r="E98" s="76"/>
      <c r="F98" s="76"/>
      <c r="G98" s="77"/>
      <c r="H98" s="19"/>
    </row>
    <row r="99" spans="1:8" ht="17.25">
      <c r="A99" s="73">
        <v>87</v>
      </c>
      <c r="B99" s="74" t="s">
        <v>367</v>
      </c>
      <c r="C99" s="76">
        <f t="shared" si="2"/>
        <v>160000000</v>
      </c>
      <c r="D99" s="76">
        <v>160000000</v>
      </c>
      <c r="E99" s="76"/>
      <c r="F99" s="76"/>
      <c r="G99" s="77"/>
      <c r="H99" s="19"/>
    </row>
    <row r="100" spans="1:8" ht="17.25">
      <c r="A100" s="73">
        <v>88</v>
      </c>
      <c r="B100" s="74" t="s">
        <v>170</v>
      </c>
      <c r="C100" s="76">
        <f t="shared" si="2"/>
        <v>144324350</v>
      </c>
      <c r="D100" s="76">
        <v>144324350</v>
      </c>
      <c r="E100" s="76"/>
      <c r="F100" s="76"/>
      <c r="G100" s="77"/>
      <c r="H100" s="19"/>
    </row>
    <row r="101" spans="1:8" ht="17.25">
      <c r="A101" s="73">
        <v>89</v>
      </c>
      <c r="B101" s="74" t="s">
        <v>243</v>
      </c>
      <c r="C101" s="76">
        <f t="shared" si="2"/>
        <v>852047601</v>
      </c>
      <c r="D101" s="76">
        <v>852047601</v>
      </c>
      <c r="E101" s="76"/>
      <c r="F101" s="76"/>
      <c r="G101" s="77"/>
      <c r="H101" s="19"/>
    </row>
    <row r="102" spans="1:8" ht="17.25">
      <c r="A102" s="73">
        <v>90</v>
      </c>
      <c r="B102" s="74" t="s">
        <v>169</v>
      </c>
      <c r="C102" s="76">
        <f t="shared" si="2"/>
        <v>748937921</v>
      </c>
      <c r="D102" s="76">
        <v>748937921</v>
      </c>
      <c r="E102" s="76"/>
      <c r="F102" s="76"/>
      <c r="G102" s="77"/>
      <c r="H102" s="19"/>
    </row>
    <row r="103" spans="1:8" ht="17.25">
      <c r="A103" s="73">
        <v>91</v>
      </c>
      <c r="B103" s="74" t="s">
        <v>244</v>
      </c>
      <c r="C103" s="76">
        <f t="shared" si="2"/>
        <v>181914904</v>
      </c>
      <c r="D103" s="76">
        <v>181914904</v>
      </c>
      <c r="E103" s="76"/>
      <c r="F103" s="76"/>
      <c r="G103" s="77"/>
      <c r="H103" s="19"/>
    </row>
    <row r="104" spans="1:8" ht="17.25">
      <c r="A104" s="73">
        <v>92</v>
      </c>
      <c r="B104" s="74" t="s">
        <v>245</v>
      </c>
      <c r="C104" s="76">
        <f t="shared" si="2"/>
        <v>2218718197</v>
      </c>
      <c r="D104" s="76">
        <v>2218718197</v>
      </c>
      <c r="E104" s="76"/>
      <c r="F104" s="76"/>
      <c r="G104" s="77"/>
      <c r="H104" s="19"/>
    </row>
    <row r="105" spans="1:8" ht="17.25">
      <c r="A105" s="73">
        <v>93</v>
      </c>
      <c r="B105" s="74" t="s">
        <v>288</v>
      </c>
      <c r="C105" s="76">
        <f t="shared" si="2"/>
        <v>1615774172</v>
      </c>
      <c r="D105" s="76"/>
      <c r="E105" s="76">
        <v>1615774172</v>
      </c>
      <c r="F105" s="76"/>
      <c r="G105" s="77"/>
      <c r="H105" s="19"/>
    </row>
    <row r="106" spans="1:8" ht="17.25">
      <c r="A106" s="73">
        <v>94</v>
      </c>
      <c r="B106" s="74" t="s">
        <v>246</v>
      </c>
      <c r="C106" s="76">
        <f aca="true" t="shared" si="3" ref="C106:C128">SUM(D106:F106)</f>
        <v>488830500</v>
      </c>
      <c r="D106" s="76">
        <v>488830500</v>
      </c>
      <c r="E106" s="76"/>
      <c r="F106" s="76"/>
      <c r="G106" s="77"/>
      <c r="H106" s="19"/>
    </row>
    <row r="107" spans="1:8" ht="17.25">
      <c r="A107" s="73">
        <v>95</v>
      </c>
      <c r="B107" s="74" t="s">
        <v>247</v>
      </c>
      <c r="C107" s="76">
        <f t="shared" si="3"/>
        <v>393172938</v>
      </c>
      <c r="D107" s="76">
        <v>393172938</v>
      </c>
      <c r="E107" s="76"/>
      <c r="F107" s="76"/>
      <c r="G107" s="77"/>
      <c r="H107" s="19"/>
    </row>
    <row r="108" spans="1:8" ht="17.25">
      <c r="A108" s="73">
        <v>96</v>
      </c>
      <c r="B108" s="74" t="s">
        <v>368</v>
      </c>
      <c r="C108" s="76">
        <f t="shared" si="3"/>
        <v>582636902</v>
      </c>
      <c r="D108" s="76">
        <v>582636902</v>
      </c>
      <c r="E108" s="76"/>
      <c r="F108" s="76"/>
      <c r="G108" s="77"/>
      <c r="H108" s="19"/>
    </row>
    <row r="109" spans="1:8" ht="17.25">
      <c r="A109" s="73">
        <v>97</v>
      </c>
      <c r="B109" s="74" t="s">
        <v>248</v>
      </c>
      <c r="C109" s="76">
        <f t="shared" si="3"/>
        <v>445845115</v>
      </c>
      <c r="D109" s="76">
        <v>445845115</v>
      </c>
      <c r="E109" s="76"/>
      <c r="F109" s="76"/>
      <c r="G109" s="77"/>
      <c r="H109" s="19"/>
    </row>
    <row r="110" spans="1:8" ht="17.25">
      <c r="A110" s="73">
        <v>98</v>
      </c>
      <c r="B110" s="74" t="s">
        <v>369</v>
      </c>
      <c r="C110" s="76">
        <f t="shared" si="3"/>
        <v>408871180</v>
      </c>
      <c r="D110" s="76">
        <v>408871180</v>
      </c>
      <c r="E110" s="76"/>
      <c r="F110" s="76"/>
      <c r="G110" s="77"/>
      <c r="H110" s="19"/>
    </row>
    <row r="111" spans="1:8" ht="17.25">
      <c r="A111" s="73"/>
      <c r="B111" s="74" t="s">
        <v>255</v>
      </c>
      <c r="C111" s="76">
        <f t="shared" si="3"/>
        <v>267130350</v>
      </c>
      <c r="D111" s="76">
        <v>267130350</v>
      </c>
      <c r="E111" s="76"/>
      <c r="F111" s="76"/>
      <c r="G111" s="77"/>
      <c r="H111" s="19"/>
    </row>
    <row r="112" spans="1:8" ht="17.25">
      <c r="A112" s="73"/>
      <c r="B112" s="74" t="s">
        <v>256</v>
      </c>
      <c r="C112" s="76">
        <f t="shared" si="3"/>
        <v>72089055</v>
      </c>
      <c r="D112" s="76">
        <v>72089055</v>
      </c>
      <c r="E112" s="76"/>
      <c r="F112" s="76"/>
      <c r="G112" s="77"/>
      <c r="H112" s="19"/>
    </row>
    <row r="113" spans="1:8" ht="17.25">
      <c r="A113" s="73">
        <v>99</v>
      </c>
      <c r="B113" s="74" t="s">
        <v>249</v>
      </c>
      <c r="C113" s="76">
        <f t="shared" si="3"/>
        <v>70000000</v>
      </c>
      <c r="D113" s="76">
        <v>70000000</v>
      </c>
      <c r="E113" s="76"/>
      <c r="F113" s="76"/>
      <c r="G113" s="77"/>
      <c r="H113" s="19"/>
    </row>
    <row r="114" spans="1:8" ht="17.25">
      <c r="A114" s="73">
        <v>100</v>
      </c>
      <c r="B114" s="74" t="s">
        <v>250</v>
      </c>
      <c r="C114" s="76">
        <f t="shared" si="3"/>
        <v>2689369000</v>
      </c>
      <c r="D114" s="76"/>
      <c r="E114" s="76">
        <v>2689369000</v>
      </c>
      <c r="F114" s="76"/>
      <c r="G114" s="77"/>
      <c r="H114" s="19"/>
    </row>
    <row r="115" spans="1:8" ht="17.25">
      <c r="A115" s="73">
        <v>101</v>
      </c>
      <c r="B115" s="74" t="s">
        <v>397</v>
      </c>
      <c r="C115" s="76">
        <f t="shared" si="3"/>
        <v>85000000</v>
      </c>
      <c r="D115" s="76">
        <v>85000000</v>
      </c>
      <c r="E115" s="76"/>
      <c r="F115" s="76"/>
      <c r="G115" s="77"/>
      <c r="H115" s="19"/>
    </row>
    <row r="116" spans="1:8" ht="17.25">
      <c r="A116" s="73">
        <v>102</v>
      </c>
      <c r="B116" s="74" t="s">
        <v>370</v>
      </c>
      <c r="C116" s="76">
        <f t="shared" si="3"/>
        <v>10000000</v>
      </c>
      <c r="D116" s="76">
        <v>10000000</v>
      </c>
      <c r="E116" s="76"/>
      <c r="F116" s="76"/>
      <c r="G116" s="77"/>
      <c r="H116" s="19"/>
    </row>
    <row r="117" spans="1:8" ht="17.25">
      <c r="A117" s="73">
        <v>103</v>
      </c>
      <c r="B117" s="74" t="s">
        <v>331</v>
      </c>
      <c r="C117" s="76">
        <f t="shared" si="3"/>
        <v>23000000</v>
      </c>
      <c r="D117" s="76">
        <v>23000000</v>
      </c>
      <c r="E117" s="76"/>
      <c r="F117" s="76"/>
      <c r="G117" s="77"/>
      <c r="H117" s="19"/>
    </row>
    <row r="118" spans="1:8" ht="17.25">
      <c r="A118" s="73">
        <v>104</v>
      </c>
      <c r="B118" s="74" t="s">
        <v>372</v>
      </c>
      <c r="C118" s="76">
        <f t="shared" si="3"/>
        <v>5000000</v>
      </c>
      <c r="D118" s="76">
        <v>5000000</v>
      </c>
      <c r="E118" s="76"/>
      <c r="F118" s="76"/>
      <c r="G118" s="77"/>
      <c r="H118" s="19"/>
    </row>
    <row r="119" spans="1:8" ht="17.25">
      <c r="A119" s="73">
        <v>105</v>
      </c>
      <c r="B119" s="74" t="s">
        <v>373</v>
      </c>
      <c r="C119" s="76">
        <f t="shared" si="3"/>
        <v>5000000</v>
      </c>
      <c r="D119" s="76">
        <v>5000000</v>
      </c>
      <c r="E119" s="76"/>
      <c r="F119" s="76"/>
      <c r="G119" s="77"/>
      <c r="H119" s="19"/>
    </row>
    <row r="120" spans="1:8" ht="17.25">
      <c r="A120" s="73">
        <v>106</v>
      </c>
      <c r="B120" s="74" t="s">
        <v>371</v>
      </c>
      <c r="C120" s="76">
        <f t="shared" si="3"/>
        <v>31000000</v>
      </c>
      <c r="D120" s="76">
        <v>31000000</v>
      </c>
      <c r="E120" s="76"/>
      <c r="F120" s="76"/>
      <c r="G120" s="77"/>
      <c r="H120" s="19"/>
    </row>
    <row r="121" spans="1:8" ht="17.25">
      <c r="A121" s="73">
        <v>107</v>
      </c>
      <c r="B121" s="74" t="s">
        <v>251</v>
      </c>
      <c r="C121" s="76">
        <f t="shared" si="3"/>
        <v>80721000</v>
      </c>
      <c r="D121" s="76">
        <v>80721000</v>
      </c>
      <c r="E121" s="76"/>
      <c r="F121" s="76"/>
      <c r="G121" s="77"/>
      <c r="H121" s="19"/>
    </row>
    <row r="122" spans="1:8" ht="17.25">
      <c r="A122" s="73">
        <v>108</v>
      </c>
      <c r="B122" s="74" t="s">
        <v>188</v>
      </c>
      <c r="C122" s="76">
        <f t="shared" si="3"/>
        <v>37000000</v>
      </c>
      <c r="D122" s="76">
        <v>37000000</v>
      </c>
      <c r="E122" s="76"/>
      <c r="F122" s="76"/>
      <c r="G122" s="77"/>
      <c r="H122" s="19"/>
    </row>
    <row r="123" spans="1:8" ht="17.25">
      <c r="A123" s="73">
        <v>109</v>
      </c>
      <c r="B123" s="74" t="s">
        <v>332</v>
      </c>
      <c r="C123" s="76">
        <f t="shared" si="3"/>
        <v>150495268</v>
      </c>
      <c r="D123" s="76">
        <v>150495268</v>
      </c>
      <c r="E123" s="76"/>
      <c r="F123" s="76"/>
      <c r="G123" s="77"/>
      <c r="H123" s="19"/>
    </row>
    <row r="124" spans="1:8" ht="17.25">
      <c r="A124" s="73">
        <v>110</v>
      </c>
      <c r="B124" s="74" t="s">
        <v>152</v>
      </c>
      <c r="C124" s="76">
        <f t="shared" si="3"/>
        <v>131394000</v>
      </c>
      <c r="D124" s="76">
        <v>131394000</v>
      </c>
      <c r="E124" s="76"/>
      <c r="F124" s="76"/>
      <c r="G124" s="77"/>
      <c r="H124" s="19"/>
    </row>
    <row r="125" spans="1:8" ht="17.25">
      <c r="A125" s="73">
        <v>111</v>
      </c>
      <c r="B125" s="74" t="s">
        <v>252</v>
      </c>
      <c r="C125" s="76">
        <f t="shared" si="3"/>
        <v>91200000</v>
      </c>
      <c r="D125" s="76">
        <v>91200000</v>
      </c>
      <c r="E125" s="76"/>
      <c r="F125" s="76"/>
      <c r="G125" s="77"/>
      <c r="H125" s="19"/>
    </row>
    <row r="126" spans="1:8" ht="17.25">
      <c r="A126" s="73">
        <v>112</v>
      </c>
      <c r="B126" s="74" t="s">
        <v>330</v>
      </c>
      <c r="C126" s="76">
        <f t="shared" si="3"/>
        <v>7133840000</v>
      </c>
      <c r="D126" s="76">
        <v>7133840000</v>
      </c>
      <c r="E126" s="76"/>
      <c r="F126" s="76"/>
      <c r="G126" s="77">
        <v>4414698700</v>
      </c>
      <c r="H126" s="19"/>
    </row>
    <row r="127" spans="1:8" ht="17.25">
      <c r="A127" s="73">
        <v>113</v>
      </c>
      <c r="B127" s="74" t="s">
        <v>141</v>
      </c>
      <c r="C127" s="76">
        <f t="shared" si="3"/>
        <v>990000000</v>
      </c>
      <c r="D127" s="76">
        <v>990000000</v>
      </c>
      <c r="E127" s="76"/>
      <c r="F127" s="76"/>
      <c r="G127" s="77">
        <v>1497569000</v>
      </c>
      <c r="H127" s="19"/>
    </row>
    <row r="128" spans="1:8" ht="17.25">
      <c r="A128" s="73">
        <v>114</v>
      </c>
      <c r="B128" s="74" t="s">
        <v>403</v>
      </c>
      <c r="C128" s="76">
        <f t="shared" si="3"/>
        <v>204503018360</v>
      </c>
      <c r="D128" s="76">
        <f>373831958+10014031789+31270000+194083884613</f>
        <v>204503018360</v>
      </c>
      <c r="E128" s="76"/>
      <c r="F128" s="76"/>
      <c r="G128" s="77">
        <f>735625000+1278217000</f>
        <v>2013842000</v>
      </c>
      <c r="H128" s="19"/>
    </row>
    <row r="129" spans="1:8" s="23" customFormat="1" ht="18">
      <c r="A129" s="68" t="s">
        <v>9</v>
      </c>
      <c r="B129" s="70" t="s">
        <v>259</v>
      </c>
      <c r="C129" s="71">
        <f>SUM(C130:C134)</f>
        <v>1096572612843</v>
      </c>
      <c r="D129" s="71">
        <f>SUM(D130:D134)</f>
        <v>0</v>
      </c>
      <c r="E129" s="71">
        <f>SUM(E130:E134)</f>
        <v>0</v>
      </c>
      <c r="F129" s="71">
        <f>SUM(F130:F134)</f>
        <v>0</v>
      </c>
      <c r="G129" s="71">
        <f>SUM(G130:G134)</f>
        <v>0</v>
      </c>
      <c r="H129" s="22"/>
    </row>
    <row r="130" spans="1:8" ht="17.25">
      <c r="A130" s="73"/>
      <c r="B130" s="74" t="s">
        <v>374</v>
      </c>
      <c r="C130" s="76">
        <f>233129000000+318722612843</f>
        <v>551851612843</v>
      </c>
      <c r="D130" s="76"/>
      <c r="E130" s="76"/>
      <c r="F130" s="76"/>
      <c r="G130" s="77"/>
      <c r="H130" s="19"/>
    </row>
    <row r="131" spans="1:8" ht="17.25">
      <c r="A131" s="73"/>
      <c r="B131" s="74" t="s">
        <v>313</v>
      </c>
      <c r="C131" s="76">
        <v>3000000000</v>
      </c>
      <c r="D131" s="76"/>
      <c r="E131" s="76"/>
      <c r="F131" s="76"/>
      <c r="G131" s="77"/>
      <c r="H131" s="19"/>
    </row>
    <row r="132" spans="1:8" ht="17.25">
      <c r="A132" s="73"/>
      <c r="B132" s="74" t="s">
        <v>262</v>
      </c>
      <c r="C132" s="76">
        <v>10000000000</v>
      </c>
      <c r="D132" s="76"/>
      <c r="E132" s="76"/>
      <c r="F132" s="76"/>
      <c r="G132" s="77"/>
      <c r="H132" s="19"/>
    </row>
    <row r="133" spans="1:8" ht="17.25">
      <c r="A133" s="73"/>
      <c r="B133" s="74" t="s">
        <v>261</v>
      </c>
      <c r="C133" s="76">
        <f>21250000000+15000000000</f>
        <v>36250000000</v>
      </c>
      <c r="D133" s="76"/>
      <c r="E133" s="76"/>
      <c r="F133" s="76"/>
      <c r="G133" s="77"/>
      <c r="H133" s="19"/>
    </row>
    <row r="134" spans="1:8" ht="17.25">
      <c r="A134" s="73"/>
      <c r="B134" s="74" t="s">
        <v>260</v>
      </c>
      <c r="C134" s="76">
        <v>495471000000</v>
      </c>
      <c r="D134" s="76"/>
      <c r="E134" s="76"/>
      <c r="F134" s="76"/>
      <c r="G134" s="77"/>
      <c r="H134" s="19"/>
    </row>
    <row r="135" spans="1:8" ht="18">
      <c r="A135" s="131" t="s">
        <v>402</v>
      </c>
      <c r="B135" s="131"/>
      <c r="C135" s="72">
        <f>SUM(C10:C134)-C129</f>
        <v>1600765766493</v>
      </c>
      <c r="D135" s="72">
        <f>SUM(D10:D134)</f>
        <v>370876585815</v>
      </c>
      <c r="E135" s="72">
        <f>SUM(E10:E134)</f>
        <v>123199513341</v>
      </c>
      <c r="F135" s="72">
        <f>SUM(F10:F134)</f>
        <v>27096997744</v>
      </c>
      <c r="G135" s="72">
        <f>SUM(G10:G134)</f>
        <v>155015395873</v>
      </c>
      <c r="H135" s="19"/>
    </row>
    <row r="137" spans="1:7" ht="18">
      <c r="A137" s="16"/>
      <c r="B137" s="17"/>
      <c r="C137" s="18"/>
      <c r="D137" s="129"/>
      <c r="E137" s="130"/>
      <c r="F137" s="130"/>
      <c r="G137" s="130"/>
    </row>
    <row r="138" spans="1:7" ht="18">
      <c r="A138" s="16"/>
      <c r="B138" s="17"/>
      <c r="C138" s="18"/>
      <c r="D138" s="129"/>
      <c r="E138" s="130"/>
      <c r="F138" s="130"/>
      <c r="G138" s="130"/>
    </row>
    <row r="139" spans="1:7" ht="17.25">
      <c r="A139" s="16"/>
      <c r="B139" s="17"/>
      <c r="C139" s="18"/>
      <c r="D139" s="18"/>
      <c r="E139" s="3"/>
      <c r="F139" s="3"/>
      <c r="G139" s="17"/>
    </row>
    <row r="140" spans="1:7" ht="17.25">
      <c r="A140" s="16"/>
      <c r="B140" s="17"/>
      <c r="C140" s="18"/>
      <c r="D140" s="18"/>
      <c r="E140" s="3"/>
      <c r="F140" s="3"/>
      <c r="G140" s="17"/>
    </row>
    <row r="141" spans="1:7" ht="17.25">
      <c r="A141" s="16"/>
      <c r="B141" s="17"/>
      <c r="C141" s="18"/>
      <c r="D141" s="18"/>
      <c r="E141" s="3"/>
      <c r="F141" s="3"/>
      <c r="G141" s="17"/>
    </row>
    <row r="142" spans="1:7" ht="17.25">
      <c r="A142" s="16"/>
      <c r="B142" s="17"/>
      <c r="C142" s="18"/>
      <c r="D142" s="18"/>
      <c r="E142" s="3"/>
      <c r="F142" s="3"/>
      <c r="G142" s="17"/>
    </row>
    <row r="143" spans="1:7" ht="17.25">
      <c r="A143" s="16"/>
      <c r="B143" s="17"/>
      <c r="C143" s="18"/>
      <c r="D143" s="18"/>
      <c r="E143" s="3"/>
      <c r="F143" s="3"/>
      <c r="G143" s="17"/>
    </row>
    <row r="144" spans="1:7" ht="17.25">
      <c r="A144" s="16"/>
      <c r="B144" s="17"/>
      <c r="C144" s="18"/>
      <c r="D144" s="18"/>
      <c r="E144" s="3"/>
      <c r="F144" s="3"/>
      <c r="G144" s="17"/>
    </row>
    <row r="145" spans="1:7" ht="17.25">
      <c r="A145" s="16"/>
      <c r="B145" s="17"/>
      <c r="C145" s="18"/>
      <c r="D145" s="18"/>
      <c r="E145" s="3"/>
      <c r="F145" s="3"/>
      <c r="G145" s="17"/>
    </row>
    <row r="146" spans="1:7" ht="17.25">
      <c r="A146" s="16"/>
      <c r="B146" s="17"/>
      <c r="C146" s="18"/>
      <c r="D146" s="18"/>
      <c r="E146" s="3"/>
      <c r="F146" s="3"/>
      <c r="G146" s="17"/>
    </row>
    <row r="147" spans="1:7" ht="17.25">
      <c r="A147" s="16"/>
      <c r="B147" s="17"/>
      <c r="C147" s="18"/>
      <c r="D147" s="18"/>
      <c r="E147" s="3"/>
      <c r="F147" s="3"/>
      <c r="G147" s="17"/>
    </row>
    <row r="148" spans="1:7" ht="17.25">
      <c r="A148" s="16"/>
      <c r="B148" s="17"/>
      <c r="C148" s="18"/>
      <c r="D148" s="18"/>
      <c r="E148" s="3"/>
      <c r="F148" s="3"/>
      <c r="G148" s="17"/>
    </row>
    <row r="149" spans="1:7" ht="17.25">
      <c r="A149" s="16"/>
      <c r="B149" s="17"/>
      <c r="C149" s="18"/>
      <c r="D149" s="18"/>
      <c r="E149" s="3"/>
      <c r="F149" s="3"/>
      <c r="G149" s="17"/>
    </row>
    <row r="150" spans="1:7" ht="17.25">
      <c r="A150" s="16"/>
      <c r="B150" s="17"/>
      <c r="C150" s="18"/>
      <c r="D150" s="18"/>
      <c r="E150" s="3"/>
      <c r="F150" s="3"/>
      <c r="G150" s="17"/>
    </row>
    <row r="151" spans="1:7" ht="17.25">
      <c r="A151" s="16"/>
      <c r="B151" s="17"/>
      <c r="C151" s="18"/>
      <c r="D151" s="18"/>
      <c r="E151" s="3"/>
      <c r="F151" s="3"/>
      <c r="G151" s="17"/>
    </row>
    <row r="152" spans="1:7" ht="17.25">
      <c r="A152" s="16"/>
      <c r="B152" s="17"/>
      <c r="C152" s="18"/>
      <c r="D152" s="18"/>
      <c r="E152" s="3"/>
      <c r="F152" s="3"/>
      <c r="G152" s="17"/>
    </row>
    <row r="153" spans="1:7" ht="17.25">
      <c r="A153" s="16"/>
      <c r="B153" s="17"/>
      <c r="C153" s="18"/>
      <c r="D153" s="18"/>
      <c r="E153" s="3"/>
      <c r="F153" s="3"/>
      <c r="G153" s="17"/>
    </row>
    <row r="154" spans="1:7" ht="17.25">
      <c r="A154" s="16"/>
      <c r="B154" s="17"/>
      <c r="C154" s="18"/>
      <c r="D154" s="18"/>
      <c r="E154" s="3"/>
      <c r="F154" s="3"/>
      <c r="G154" s="17"/>
    </row>
    <row r="155" spans="1:7" ht="17.25">
      <c r="A155" s="16"/>
      <c r="B155" s="17"/>
      <c r="C155" s="18"/>
      <c r="D155" s="18"/>
      <c r="E155" s="3"/>
      <c r="F155" s="3"/>
      <c r="G155" s="17"/>
    </row>
    <row r="156" spans="1:7" ht="17.25">
      <c r="A156" s="16"/>
      <c r="B156" s="17"/>
      <c r="C156" s="18"/>
      <c r="D156" s="18"/>
      <c r="E156" s="3"/>
      <c r="F156" s="3"/>
      <c r="G156" s="17"/>
    </row>
    <row r="157" spans="1:7" ht="17.25">
      <c r="A157" s="16"/>
      <c r="B157" s="17"/>
      <c r="C157" s="18"/>
      <c r="D157" s="18"/>
      <c r="E157" s="3"/>
      <c r="F157" s="3"/>
      <c r="G157" s="17"/>
    </row>
  </sheetData>
  <mergeCells count="12">
    <mergeCell ref="D137:G137"/>
    <mergeCell ref="D138:G138"/>
    <mergeCell ref="A135:B135"/>
    <mergeCell ref="G5:G7"/>
    <mergeCell ref="B5:B7"/>
    <mergeCell ref="A1:G1"/>
    <mergeCell ref="A2:G2"/>
    <mergeCell ref="C5:E5"/>
    <mergeCell ref="F5:F7"/>
    <mergeCell ref="C6:C7"/>
    <mergeCell ref="D6:D7"/>
    <mergeCell ref="E6:E7"/>
  </mergeCells>
  <printOptions horizontalCentered="1"/>
  <pageMargins left="0.24" right="0.2" top="0.5" bottom="0.32" header="0.25" footer="0.15"/>
  <pageSetup horizontalDpi="1200" verticalDpi="1200" orientation="landscape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Tai Chinh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tranthikimhong</dc:creator>
  <cp:keywords/>
  <dc:description/>
  <cp:lastModifiedBy>UBND</cp:lastModifiedBy>
  <cp:lastPrinted>2008-04-04T02:39:26Z</cp:lastPrinted>
  <dcterms:created xsi:type="dcterms:W3CDTF">2007-01-29T07:33:40Z</dcterms:created>
  <dcterms:modified xsi:type="dcterms:W3CDTF">2008-04-24T01:48:25Z</dcterms:modified>
  <cp:category/>
  <cp:version/>
  <cp:contentType/>
  <cp:contentStatus/>
</cp:coreProperties>
</file>